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480" windowHeight="11640" activeTab="4"/>
  </bookViews>
  <sheets>
    <sheet name="OPĆI PODACI" sheetId="1" r:id="rId1"/>
    <sheet name="RDG " sheetId="2" r:id="rId2"/>
    <sheet name="Bilanca " sheetId="3" r:id="rId3"/>
    <sheet name="NT_I" sheetId="4" r:id="rId4"/>
    <sheet name="PK" sheetId="5" r:id="rId5"/>
    <sheet name="Bilješke" sheetId="6" r:id="rId6"/>
  </sheets>
  <definedNames>
    <definedName name="_xlnm.Print_Area" localSheetId="5">'Bilješke'!$A$1:$J$53</definedName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<sst xmlns="http://schemas.openxmlformats.org/spreadsheetml/2006/main" count="348" uniqueCount="318">
  <si>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</si>
  <si>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</si>
  <si>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</si>
  <si>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</si>
  <si>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</si>
  <si>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</si>
  <si>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</si>
  <si>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</si>
  <si>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</si>
  <si>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</si>
  <si>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</si>
  <si>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</si>
  <si>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</si>
  <si>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</si>
  <si>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</si>
  <si>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F) UKUPNO – PASIVA </t>
    </r>
    <r>
      <rPr>
        <sz val="9"/>
        <rFont val="Arial"/>
        <family val="2"/>
      </rPr>
      <t>(062+079+083+093+106)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</si>
  <si>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</si>
  <si>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</si>
  <si>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</si>
  <si>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</si>
  <si>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</si>
  <si>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</si>
  <si>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</si>
  <si>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</si>
  <si>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</si>
  <si>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</si>
  <si>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</si>
  <si>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</si>
  <si>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</si>
  <si>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</si>
  <si>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</si>
  <si>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</si>
  <si>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</si>
  <si>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</si>
  <si>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</si>
  <si>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</si>
  <si>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</si>
  <si>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</si>
  <si>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</si>
  <si>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</si>
  <si>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</si>
  <si>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</si>
  <si>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</si>
  <si>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</si>
  <si>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</si>
  <si>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</si>
  <si>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</si>
  <si>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</si>
  <si>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</si>
  <si>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</si>
  <si>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</si>
  <si>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</si>
  <si>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</si>
  <si>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</si>
  <si>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</si>
  <si>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</si>
  <si>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</si>
  <si>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</si>
  <si>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</si>
  <si>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</si>
  <si>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</si>
  <si>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</si>
  <si>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</si>
  <si>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</si>
  <si>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</si>
  <si>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</si>
  <si>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</si>
  <si>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</si>
  <si>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</si>
  <si>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</si>
  <si>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</si>
  <si>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</si>
  <si>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</si>
  <si>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</si>
  <si>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</si>
  <si>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</si>
  <si>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</si>
  <si>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</si>
  <si>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</si>
  <si>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</si>
  <si>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</si>
  <si>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</si>
  <si>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</si>
  <si>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</si>
  <si>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</si>
  <si>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</si>
  <si>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</si>
  <si>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</si>
  <si>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</si>
  <si>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</si>
  <si>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</si>
  <si>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</si>
  <si>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</si>
  <si>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</si>
  <si>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</si>
  <si>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</si>
  <si>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</si>
  <si>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</si>
  <si>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</si>
  <si>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</si>
  <si>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</si>
  <si>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</si>
  <si>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</si>
  <si>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</si>
  <si>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</si>
  <si>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</si>
  <si>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</si>
  <si>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</si>
  <si>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</si>
  <si>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</si>
  <si>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</si>
  <si>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</si>
  <si>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</si>
  <si>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</si>
  <si>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</si>
  <si>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</si>
  <si>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</si>
  <si>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</si>
  <si>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</si>
  <si>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</si>
  <si>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</si>
  <si>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</si>
  <si>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</si>
  <si>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</si>
  <si>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</si>
  <si>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</si>
  <si>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</si>
  <si>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</si>
  <si>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</si>
  <si>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</si>
  <si>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</si>
  <si>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</si>
  <si>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</si>
  <si>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</si>
  <si>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</si>
  <si>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</si>
  <si>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</si>
  <si>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</si>
  <si>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</si>
  <si>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</si>
  <si>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</si>
  <si>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</si>
  <si>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</si>
  <si>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</si>
  <si>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</si>
  <si>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</si>
  <si>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</si>
  <si>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</si>
  <si>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</si>
  <si>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</si>
  <si>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</si>
  <si>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</si>
  <si>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</si>
  <si>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</si>
  <si>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</si>
  <si>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</si>
  <si>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</si>
  <si>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</si>
  <si>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</si>
  <si>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</si>
  <si>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</si>
  <si>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</si>
  <si>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</si>
  <si>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</si>
  <si>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</si>
  <si>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</si>
  <si>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</si>
  <si>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</si>
  <si>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</si>
  <si>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</si>
  <si>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</si>
  <si>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</si>
  <si>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</si>
  <si>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</si>
  <si>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</si>
  <si>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</si>
  <si>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</si>
  <si>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</si>
  <si>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</si>
  <si>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</si>
  <si>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</si>
  <si>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</si>
  <si>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</si>
  <si>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</si>
  <si>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</si>
  <si>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</si>
  <si>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</si>
  <si>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</si>
  <si>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</si>
  <si>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</si>
  <si>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</si>
  <si>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</si>
  <si>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</si>
  <si>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</si>
  <si>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</si>
  <si>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</si>
  <si>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</si>
  <si>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</si>
  <si>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</si>
  <si>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</si>
  <si>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</si>
  <si>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</si>
  <si>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</si>
  <si>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</si>
  <si>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</si>
  <si>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</si>
  <si>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</si>
  <si>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</si>
  <si>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</si>
  <si>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</si>
  <si>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</si>
  <si>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</si>
  <si>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</si>
  <si>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</si>
  <si>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</si>
  <si>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</si>
  <si>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</si>
  <si>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</si>
  <si>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</si>
  <si>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</si>
  <si>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</si>
  <si>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</si>
  <si>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</si>
  <si>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</si>
  <si>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</si>
  <si>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</si>
  <si>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</si>
  <si>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</si>
  <si>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</si>
  <si>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</si>
  <si>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</si>
  <si>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</si>
  <si>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</si>
  <si>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</si>
  <si>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</si>
  <si>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</si>
  <si>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</si>
  <si>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</si>
  <si>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</si>
  <si>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</si>
  <si>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</si>
  <si>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</si>
  <si>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</si>
  <si>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</si>
  <si>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</si>
  <si>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</si>
  <si>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</si>
  <si>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</si>
  <si>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</si>
  <si>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</si>
  <si>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</si>
  <si>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</si>
  <si>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</si>
  <si>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</si>
  <si>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</si>
  <si>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</si>
  <si>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</si>
  <si>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</si>
  <si>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</si>
  <si>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</si>
  <si>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</si>
  <si>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</si>
  <si>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</si>
  <si>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</si>
  <si>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</si>
  <si>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03559165</t>
  </si>
  <si>
    <t>060031678</t>
  </si>
  <si>
    <t>35075764438</t>
  </si>
  <si>
    <t>SLOBODNA DALMACIJA d.d.</t>
  </si>
  <si>
    <t>SPLIT</t>
  </si>
  <si>
    <t>Hrvatske mornarice 4</t>
  </si>
  <si>
    <t>uprava@slobodnadalmacija.hr</t>
  </si>
  <si>
    <t>www.slobodnadalmacija.hr</t>
  </si>
  <si>
    <t>Splitsko dalmatinska</t>
  </si>
  <si>
    <t>5813</t>
  </si>
  <si>
    <t>Anica Suvaljko</t>
  </si>
  <si>
    <t>021 352 756</t>
  </si>
  <si>
    <t>021 352 782</t>
  </si>
  <si>
    <t>anica.suvaljko@slobodnadalmacija.hr</t>
  </si>
  <si>
    <t>Obveznik: SLOBODNA DALMACIJA d.d.</t>
  </si>
  <si>
    <t>Kumulativno</t>
  </si>
  <si>
    <t>Tromjesečje</t>
  </si>
  <si>
    <t>Obveznik: 35075764438 SLOBODNA DALMACIJA d.d.</t>
  </si>
  <si>
    <t>AOP
oznaka</t>
  </si>
  <si>
    <t>DODATAK BILANCI (popunjava poduzetnik koji sastavlja konsolidirani financijski izvještaj)</t>
  </si>
  <si>
    <t>1.1.2013.</t>
  </si>
  <si>
    <t>31.12.2013.</t>
  </si>
  <si>
    <t>u razdoblju 1.1.2013. do 31.12.2013.</t>
  </si>
  <si>
    <t>kontrola</t>
  </si>
  <si>
    <t>stanje na dan 31.12.2013.</t>
  </si>
  <si>
    <t xml:space="preserve">Obveznik: SLOBODNA DALMACIJA d.d. </t>
  </si>
  <si>
    <t>Rbr. Bilješke</t>
  </si>
  <si>
    <t>5</t>
  </si>
  <si>
    <t>Miroslav Ivić</t>
  </si>
  <si>
    <t xml:space="preserve">Tekuće razdoblje
</t>
  </si>
  <si>
    <t>DA</t>
  </si>
  <si>
    <t xml:space="preserve">DUBROVAČKI VJESNIK d.o.o. </t>
  </si>
  <si>
    <t>DUBROVNIK</t>
  </si>
  <si>
    <t>MB 3303837 OIB 71342575080</t>
  </si>
  <si>
    <t>ŠIBENSKI LIST d.o.o.</t>
  </si>
  <si>
    <t>ŠIBENIK</t>
  </si>
  <si>
    <t>MB 03158675 OIB 94202251484</t>
  </si>
  <si>
    <t>KONSOLIDIRANI RAČUN DOBITI I GUBITKA (Privremni, nerevidirani)</t>
  </si>
  <si>
    <t>BILANCA - konsolidirano</t>
  </si>
  <si>
    <r>
      <t xml:space="preserve">I. POSLOVNI PRIHODI </t>
    </r>
    <r>
      <rPr>
        <sz val="10"/>
        <rFont val="Arial"/>
        <family val="2"/>
      </rPr>
      <t>(112+113)</t>
    </r>
  </si>
  <si>
    <r>
      <t xml:space="preserve">II. POSLOVNI RASHODI </t>
    </r>
    <r>
      <rPr>
        <sz val="10"/>
        <rFont val="Arial"/>
        <family val="2"/>
      </rPr>
      <t>(115+116+120+124+125+126+129+130)</t>
    </r>
  </si>
  <si>
    <r>
      <t xml:space="preserve">    2. Materijalni troškovi </t>
    </r>
    <r>
      <rPr>
        <sz val="10"/>
        <rFont val="Arial"/>
        <family val="2"/>
      </rPr>
      <t>(117 do 119)</t>
    </r>
  </si>
  <si>
    <r>
      <t xml:space="preserve">   3. Troškovi osoblja </t>
    </r>
    <r>
      <rPr>
        <sz val="10"/>
        <rFont val="Arial"/>
        <family val="2"/>
      </rPr>
      <t>(121 do 123)</t>
    </r>
  </si>
  <si>
    <r>
      <t xml:space="preserve">   6. Vrijednosno usklađivanje </t>
    </r>
    <r>
      <rPr>
        <sz val="10"/>
        <rFont val="Arial"/>
        <family val="2"/>
      </rPr>
      <t>(127+128)</t>
    </r>
  </si>
  <si>
    <r>
      <t xml:space="preserve">III. FINANCIJSKI PRIHODI </t>
    </r>
    <r>
      <rPr>
        <sz val="10"/>
        <rFont val="Arial"/>
        <family val="2"/>
      </rPr>
      <t>(132 do 136)</t>
    </r>
  </si>
  <si>
    <r>
      <t xml:space="preserve">IV. FINANCIJSKI RASHODI </t>
    </r>
    <r>
      <rPr>
        <sz val="10"/>
        <rFont val="Arial"/>
        <family val="2"/>
      </rPr>
      <t>(138 do 141)</t>
    </r>
  </si>
  <si>
    <r>
      <t xml:space="preserve">IX.  UKUPNI PRIHODI </t>
    </r>
    <r>
      <rPr>
        <sz val="10"/>
        <rFont val="Arial"/>
        <family val="2"/>
      </rPr>
      <t>(111+131+142 + 144)</t>
    </r>
  </si>
  <si>
    <r>
      <t xml:space="preserve">X.   UKUPNI RASHODI </t>
    </r>
    <r>
      <rPr>
        <sz val="10"/>
        <rFont val="Arial"/>
        <family val="2"/>
      </rPr>
      <t>(114+137+143 + 145)</t>
    </r>
  </si>
  <si>
    <r>
      <t xml:space="preserve">XI.  DOBIT ILI GUBITAK PRIJE OPOREZIVANJA </t>
    </r>
    <r>
      <rPr>
        <sz val="10"/>
        <rFont val="Arial"/>
        <family val="2"/>
      </rPr>
      <t>(146-147)</t>
    </r>
  </si>
  <si>
    <r>
      <t xml:space="preserve">XIII. DOBIT ILI GUBITAK RAZDOBLJA </t>
    </r>
    <r>
      <rPr>
        <sz val="10"/>
        <rFont val="Arial"/>
        <family val="2"/>
      </rPr>
      <t>(148-151)</t>
    </r>
  </si>
  <si>
    <r>
      <t xml:space="preserve">II. OSTALA SVEOBUHVATNA DOBIT/GUBITAK PRIJE POREZA </t>
    </r>
    <r>
      <rPr>
        <sz val="10"/>
        <rFont val="Arial"/>
        <family val="2"/>
      </rPr>
      <t>(159 do 165)</t>
    </r>
  </si>
  <si>
    <r>
      <t>IV. NETO OSTALA SVEOBUHVATNA DOBIT ILI GUBITAK
      RAZDOBLJA</t>
    </r>
    <r>
      <rPr>
        <sz val="10"/>
        <rFont val="Arial"/>
        <family val="2"/>
      </rPr>
      <t xml:space="preserve"> (158-166)</t>
    </r>
  </si>
  <si>
    <t xml:space="preserve">Prethodno razdoblje
</t>
  </si>
</sst>
</file>

<file path=xl/styles.xml><?xml version="1.0" encoding="utf-8"?>
<styleSheet xmlns="http://schemas.openxmlformats.org/spreadsheetml/2006/main">
  <numFmts count="6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#,##0\ &quot;KM&quot;;\-#,##0\ &quot;KM&quot;"/>
    <numFmt numFmtId="195" formatCode="#,##0\ &quot;KM&quot;;[Red]\-#,##0\ &quot;KM&quot;"/>
    <numFmt numFmtId="196" formatCode="#,##0.00\ &quot;KM&quot;;\-#,##0.00\ &quot;KM&quot;"/>
    <numFmt numFmtId="197" formatCode="#,##0.00\ &quot;KM&quot;;[Red]\-#,##0.00\ &quot;KM&quot;"/>
    <numFmt numFmtId="198" formatCode="_-* #,##0\ &quot;KM&quot;_-;\-* #,##0\ &quot;KM&quot;_-;_-* &quot;-&quot;\ &quot;KM&quot;_-;_-@_-"/>
    <numFmt numFmtId="199" formatCode="_-* #,##0\ _K_M_-;\-* #,##0\ _K_M_-;_-* &quot;-&quot;\ _K_M_-;_-@_-"/>
    <numFmt numFmtId="200" formatCode="_-* #,##0.00\ &quot;KM&quot;_-;\-* #,##0.00\ &quot;KM&quot;_-;_-* &quot;-&quot;??\ &quot;KM&quot;_-;_-@_-"/>
    <numFmt numFmtId="201" formatCode="_-* #,##0.00\ _K_M_-;\-* #,##0.00\ _K_M_-;_-* &quot;-&quot;??\ _K_M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[$-41A]mmmm\-yy;@"/>
    <numFmt numFmtId="207" formatCode="mmm/yyyy"/>
    <numFmt numFmtId="208" formatCode="[$-41A]mmm\-yy;@"/>
    <numFmt numFmtId="209" formatCode="#,##0.0000"/>
    <numFmt numFmtId="210" formatCode="#,##0.00\ &quot;kn&quot;"/>
    <numFmt numFmtId="211" formatCode="#,##0.00\ _k_n"/>
    <numFmt numFmtId="212" formatCode="0.000"/>
    <numFmt numFmtId="213" formatCode="#,##0\ _k_n"/>
    <numFmt numFmtId="214" formatCode="d/m/yy/;@"/>
    <numFmt numFmtId="215" formatCode="dd/mm/yy/;@"/>
  </numFmts>
  <fonts count="32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9"/>
      <color indexed="16"/>
      <name val="Arial"/>
      <family val="2"/>
    </font>
    <font>
      <sz val="9"/>
      <color indexed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gray125">
        <fgColor indexed="22"/>
        <bgColor indexed="22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 vertical="top"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6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>
      <alignment vertical="top"/>
      <protection/>
    </xf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44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 applyProtection="1">
      <alignment horizontal="center" vertical="center" wrapText="1"/>
      <protection hidden="1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2" fillId="0" borderId="15" xfId="0" applyFont="1" applyFill="1" applyBorder="1" applyAlignment="1" applyProtection="1">
      <alignment horizontal="center" vertical="center"/>
      <protection hidden="1"/>
    </xf>
    <xf numFmtId="3" fontId="3" fillId="24" borderId="10" xfId="0" applyNumberFormat="1" applyFont="1" applyFill="1" applyBorder="1" applyAlignment="1" applyProtection="1">
      <alignment vertical="center"/>
      <protection hidden="1"/>
    </xf>
    <xf numFmtId="3" fontId="3" fillId="24" borderId="13" xfId="0" applyNumberFormat="1" applyFont="1" applyFill="1" applyBorder="1" applyAlignment="1" applyProtection="1">
      <alignment vertical="center"/>
      <protection hidden="1"/>
    </xf>
    <xf numFmtId="0" fontId="26" fillId="0" borderId="0" xfId="0" applyFont="1" applyFill="1" applyAlignment="1">
      <alignment/>
    </xf>
    <xf numFmtId="3" fontId="26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2" fillId="0" borderId="16" xfId="0" applyFont="1" applyFill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vertical="center"/>
    </xf>
    <xf numFmtId="0" fontId="2" fillId="21" borderId="17" xfId="0" applyFont="1" applyFill="1" applyBorder="1" applyAlignment="1">
      <alignment horizontal="center" vertical="center" wrapText="1"/>
    </xf>
    <xf numFmtId="0" fontId="2" fillId="21" borderId="18" xfId="0" applyFont="1" applyFill="1" applyBorder="1" applyAlignment="1" applyProtection="1">
      <alignment horizontal="center" vertical="center" wrapText="1"/>
      <protection hidden="1"/>
    </xf>
    <xf numFmtId="0" fontId="2" fillId="21" borderId="19" xfId="0" applyFont="1" applyFill="1" applyBorder="1" applyAlignment="1">
      <alignment horizontal="center" vertical="center"/>
    </xf>
    <xf numFmtId="0" fontId="2" fillId="21" borderId="19" xfId="0" applyFont="1" applyFill="1" applyBorder="1" applyAlignment="1" applyProtection="1">
      <alignment horizontal="center" vertical="center"/>
      <protection hidden="1"/>
    </xf>
    <xf numFmtId="49" fontId="2" fillId="21" borderId="19" xfId="0" applyNumberFormat="1" applyFont="1" applyFill="1" applyBorder="1" applyAlignment="1">
      <alignment horizontal="center" vertical="center" wrapText="1"/>
    </xf>
    <xf numFmtId="167" fontId="2" fillId="0" borderId="20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>
      <alignment/>
    </xf>
    <xf numFmtId="167" fontId="2" fillId="0" borderId="21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/>
    </xf>
    <xf numFmtId="3" fontId="3" fillId="0" borderId="14" xfId="0" applyNumberFormat="1" applyFont="1" applyFill="1" applyBorder="1" applyAlignment="1" applyProtection="1">
      <alignment vertical="center"/>
      <protection hidden="1"/>
    </xf>
    <xf numFmtId="0" fontId="2" fillId="0" borderId="14" xfId="0" applyFont="1" applyFill="1" applyBorder="1" applyAlignment="1">
      <alignment horizontal="center" vertical="center" wrapText="1"/>
    </xf>
    <xf numFmtId="167" fontId="2" fillId="0" borderId="22" xfId="0" applyNumberFormat="1" applyFont="1" applyFill="1" applyBorder="1" applyAlignment="1">
      <alignment horizontal="center" vertical="center"/>
    </xf>
    <xf numFmtId="0" fontId="24" fillId="0" borderId="0" xfId="15" applyFont="1">
      <alignment vertical="top"/>
      <protection/>
    </xf>
    <xf numFmtId="0" fontId="24" fillId="0" borderId="0" xfId="15" applyFont="1" applyAlignment="1">
      <alignment/>
      <protection/>
    </xf>
    <xf numFmtId="0" fontId="3" fillId="0" borderId="0" xfId="15" applyFont="1" applyAlignment="1">
      <alignment/>
      <protection/>
    </xf>
    <xf numFmtId="0" fontId="2" fillId="0" borderId="0" xfId="15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15" applyFont="1" applyFill="1" applyBorder="1" applyAlignment="1" applyProtection="1">
      <alignment horizontal="center" vertical="center"/>
      <protection hidden="1"/>
    </xf>
    <xf numFmtId="14" fontId="2" fillId="0" borderId="0" xfId="15" applyNumberFormat="1" applyFont="1" applyFill="1" applyBorder="1" applyAlignment="1" applyProtection="1">
      <alignment horizontal="center" vertical="center"/>
      <protection hidden="1" locked="0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0" xfId="0" applyFont="1" applyAlignment="1">
      <alignment/>
    </xf>
    <xf numFmtId="3" fontId="26" fillId="0" borderId="0" xfId="0" applyNumberFormat="1" applyFont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Border="1" applyAlignment="1" applyProtection="1">
      <alignment vertical="center"/>
      <protection hidden="1"/>
    </xf>
    <xf numFmtId="3" fontId="3" fillId="0" borderId="14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 wrapText="1"/>
      <protection hidden="1"/>
    </xf>
    <xf numFmtId="0" fontId="3" fillId="0" borderId="0" xfId="0" applyFont="1" applyFill="1" applyBorder="1" applyAlignment="1">
      <alignment horizontal="left" vertical="center" wrapText="1"/>
    </xf>
    <xf numFmtId="3" fontId="1" fillId="0" borderId="22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3" fontId="1" fillId="0" borderId="2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Fill="1" applyAlignment="1">
      <alignment vertical="center"/>
    </xf>
    <xf numFmtId="0" fontId="2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Alignment="1">
      <alignment vertical="center"/>
    </xf>
    <xf numFmtId="0" fontId="3" fillId="0" borderId="20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2" fillId="0" borderId="15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 applyProtection="1">
      <alignment horizontal="center" vertical="top" wrapText="1"/>
      <protection hidden="1"/>
    </xf>
    <xf numFmtId="0" fontId="2" fillId="0" borderId="26" xfId="0" applyFont="1" applyFill="1" applyBorder="1" applyAlignment="1" applyProtection="1">
      <alignment vertical="center" wrapText="1"/>
      <protection hidden="1"/>
    </xf>
    <xf numFmtId="0" fontId="2" fillId="0" borderId="27" xfId="0" applyFont="1" applyFill="1" applyBorder="1" applyAlignment="1" applyProtection="1">
      <alignment vertical="center" wrapText="1"/>
      <protection hidden="1"/>
    </xf>
    <xf numFmtId="0" fontId="2" fillId="0" borderId="26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25" borderId="26" xfId="0" applyFont="1" applyFill="1" applyBorder="1" applyAlignment="1">
      <alignment horizontal="left" vertical="center" wrapText="1"/>
    </xf>
    <xf numFmtId="0" fontId="2" fillId="25" borderId="27" xfId="0" applyFont="1" applyFill="1" applyBorder="1" applyAlignment="1">
      <alignment horizontal="left" vertical="center" wrapText="1"/>
    </xf>
    <xf numFmtId="0" fontId="3" fillId="25" borderId="27" xfId="0" applyFont="1" applyFill="1" applyBorder="1" applyAlignment="1">
      <alignment vertical="center" wrapText="1"/>
    </xf>
    <xf numFmtId="0" fontId="3" fillId="25" borderId="37" xfId="0" applyFont="1" applyFill="1" applyBorder="1" applyAlignment="1">
      <alignment vertical="center" wrapText="1"/>
    </xf>
    <xf numFmtId="0" fontId="2" fillId="21" borderId="17" xfId="0" applyFont="1" applyFill="1" applyBorder="1" applyAlignment="1">
      <alignment horizontal="center" vertical="center" wrapText="1"/>
    </xf>
    <xf numFmtId="0" fontId="2" fillId="21" borderId="19" xfId="0" applyFont="1" applyFill="1" applyBorder="1" applyAlignment="1">
      <alignment horizontal="center" vertical="center" wrapText="1"/>
    </xf>
    <xf numFmtId="0" fontId="2" fillId="24" borderId="26" xfId="0" applyFont="1" applyFill="1" applyBorder="1" applyAlignment="1" applyProtection="1">
      <alignment vertical="center" wrapText="1"/>
      <protection hidden="1"/>
    </xf>
    <xf numFmtId="0" fontId="2" fillId="24" borderId="27" xfId="0" applyFont="1" applyFill="1" applyBorder="1" applyAlignment="1" applyProtection="1">
      <alignment vertical="center" wrapText="1"/>
      <protection hidden="1"/>
    </xf>
    <xf numFmtId="0" fontId="2" fillId="24" borderId="37" xfId="0" applyFont="1" applyFill="1" applyBorder="1" applyAlignment="1" applyProtection="1">
      <alignment vertical="center" wrapText="1"/>
      <protection hidden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vertical="center" wrapText="1"/>
    </xf>
    <xf numFmtId="0" fontId="2" fillId="0" borderId="0" xfId="15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vertical="center" wrapText="1"/>
    </xf>
    <xf numFmtId="0" fontId="3" fillId="0" borderId="37" xfId="0" applyFont="1" applyFill="1" applyBorder="1" applyAlignment="1">
      <alignment vertical="center" wrapText="1"/>
    </xf>
    <xf numFmtId="0" fontId="2" fillId="0" borderId="0" xfId="15" applyFont="1" applyFill="1" applyBorder="1" applyAlignment="1" applyProtection="1">
      <alignment horizontal="center" vertical="center"/>
      <protection hidden="1"/>
    </xf>
    <xf numFmtId="14" fontId="2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3" fillId="0" borderId="0" xfId="15" applyFont="1" applyFill="1" applyBorder="1" applyAlignment="1">
      <alignment vertical="center"/>
      <protection/>
    </xf>
    <xf numFmtId="0" fontId="2" fillId="0" borderId="14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0" xfId="15" applyFont="1" applyAlignment="1">
      <alignment/>
      <protection/>
    </xf>
    <xf numFmtId="0" fontId="3" fillId="0" borderId="0" xfId="15" applyFont="1" applyBorder="1" applyAlignment="1">
      <alignment horizontal="justify" vertical="top" wrapText="1"/>
      <protection/>
    </xf>
    <xf numFmtId="0" fontId="3" fillId="0" borderId="0" xfId="15" applyFont="1" applyBorder="1" applyAlignment="1">
      <alignment horizontal="justify" vertical="top" wrapText="1"/>
      <protection/>
    </xf>
    <xf numFmtId="0" fontId="3" fillId="0" borderId="0" xfId="15" applyFont="1" applyBorder="1" applyAlignment="1">
      <alignment horizontal="justify" vertical="top" wrapText="1"/>
      <protection/>
    </xf>
    <xf numFmtId="0" fontId="3" fillId="0" borderId="0" xfId="15" applyFont="1" applyBorder="1" applyAlignment="1">
      <alignment horizontal="justify" vertical="top" wrapText="1"/>
      <protection/>
    </xf>
    <xf numFmtId="0" fontId="3" fillId="0" borderId="0" xfId="15" applyFont="1" applyBorder="1" applyAlignment="1">
      <alignment horizontal="justify" vertical="top" wrapText="1"/>
      <protection/>
    </xf>
    <xf numFmtId="0" fontId="3" fillId="0" borderId="0" xfId="15" applyFont="1" applyBorder="1" applyAlignment="1">
      <alignment horizontal="justify" vertical="top" wrapText="1"/>
      <protection/>
    </xf>
    <xf numFmtId="0" fontId="24" fillId="0" borderId="0" xfId="15" applyFont="1" applyAlignment="1">
      <alignment/>
      <protection/>
    </xf>
    <xf numFmtId="0" fontId="27" fillId="0" borderId="38" xfId="58" applyFont="1" applyBorder="1" applyAlignment="1">
      <alignment/>
      <protection/>
    </xf>
    <xf numFmtId="0" fontId="27" fillId="0" borderId="30" xfId="58" applyFont="1" applyBorder="1" applyAlignment="1">
      <alignment/>
      <protection/>
    </xf>
    <xf numFmtId="0" fontId="0" fillId="0" borderId="30" xfId="58" applyFont="1" applyBorder="1">
      <alignment/>
      <protection/>
    </xf>
    <xf numFmtId="0" fontId="0" fillId="0" borderId="39" xfId="58" applyFont="1" applyBorder="1">
      <alignment/>
      <protection/>
    </xf>
    <xf numFmtId="0" fontId="0" fillId="0" borderId="0" xfId="58" applyFont="1">
      <alignment/>
      <protection/>
    </xf>
    <xf numFmtId="0" fontId="27" fillId="0" borderId="40" xfId="58" applyFont="1" applyFill="1" applyBorder="1" applyAlignment="1" applyProtection="1">
      <alignment horizontal="left" vertical="center" wrapText="1"/>
      <protection hidden="1"/>
    </xf>
    <xf numFmtId="0" fontId="27" fillId="0" borderId="0" xfId="58" applyFont="1" applyFill="1" applyBorder="1" applyAlignment="1" applyProtection="1">
      <alignment horizontal="left" vertical="center" wrapText="1"/>
      <protection hidden="1"/>
    </xf>
    <xf numFmtId="0" fontId="27" fillId="0" borderId="41" xfId="58" applyFont="1" applyFill="1" applyBorder="1" applyAlignment="1" applyProtection="1">
      <alignment horizontal="left" vertical="center" wrapText="1"/>
      <protection hidden="1"/>
    </xf>
    <xf numFmtId="14" fontId="27" fillId="0" borderId="14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40" xfId="58" applyFont="1" applyFill="1" applyBorder="1" applyAlignment="1" applyProtection="1">
      <alignment horizontal="center" vertical="center"/>
      <protection hidden="1" locked="0"/>
    </xf>
    <xf numFmtId="0" fontId="27" fillId="0" borderId="0" xfId="58" applyFont="1" applyFill="1" applyBorder="1" applyAlignment="1" applyProtection="1">
      <alignment horizontal="left" vertical="center"/>
      <protection hidden="1"/>
    </xf>
    <xf numFmtId="0" fontId="0" fillId="0" borderId="41" xfId="58" applyFont="1" applyFill="1" applyBorder="1" applyAlignment="1" applyProtection="1">
      <alignment horizontal="left" vertical="center" wrapText="1"/>
      <protection hidden="1"/>
    </xf>
    <xf numFmtId="0" fontId="0" fillId="0" borderId="40" xfId="58" applyFont="1" applyFill="1" applyBorder="1" applyAlignment="1" applyProtection="1">
      <alignment vertical="center"/>
      <protection hidden="1"/>
    </xf>
    <xf numFmtId="0" fontId="0" fillId="0" borderId="0" xfId="58" applyFont="1" applyFill="1" applyBorder="1" applyAlignment="1" applyProtection="1">
      <alignment vertical="center"/>
      <protection hidden="1"/>
    </xf>
    <xf numFmtId="0" fontId="0" fillId="0" borderId="0" xfId="58" applyFont="1" applyFill="1" applyBorder="1" applyAlignment="1" applyProtection="1">
      <alignment horizontal="center" vertical="center" wrapText="1"/>
      <protection hidden="1"/>
    </xf>
    <xf numFmtId="0" fontId="0" fillId="0" borderId="41" xfId="58" applyFont="1" applyBorder="1" applyAlignment="1" applyProtection="1">
      <alignment horizontal="left" vertical="center" wrapText="1"/>
      <protection hidden="1"/>
    </xf>
    <xf numFmtId="0" fontId="27" fillId="0" borderId="40" xfId="58" applyFont="1" applyBorder="1" applyAlignment="1" applyProtection="1">
      <alignment horizontal="center" vertical="center" wrapText="1"/>
      <protection hidden="1"/>
    </xf>
    <xf numFmtId="0" fontId="27" fillId="0" borderId="0" xfId="58" applyFont="1" applyBorder="1" applyAlignment="1" applyProtection="1">
      <alignment horizontal="center" vertical="center" wrapText="1"/>
      <protection hidden="1"/>
    </xf>
    <xf numFmtId="0" fontId="27" fillId="0" borderId="41" xfId="58" applyFont="1" applyBorder="1" applyAlignment="1" applyProtection="1">
      <alignment horizontal="center" vertical="center" wrapText="1"/>
      <protection hidden="1"/>
    </xf>
    <xf numFmtId="0" fontId="0" fillId="0" borderId="40" xfId="58" applyFont="1" applyBorder="1" applyProtection="1">
      <alignment/>
      <protection hidden="1"/>
    </xf>
    <xf numFmtId="0" fontId="0" fillId="0" borderId="0" xfId="58" applyFont="1" applyBorder="1" applyAlignment="1" applyProtection="1">
      <alignment/>
      <protection hidden="1"/>
    </xf>
    <xf numFmtId="0" fontId="27" fillId="0" borderId="0" xfId="58" applyFont="1" applyBorder="1" applyAlignment="1" applyProtection="1">
      <alignment horizontal="right" vertical="center" wrapText="1"/>
      <protection hidden="1"/>
    </xf>
    <xf numFmtId="0" fontId="27" fillId="0" borderId="0" xfId="58" applyFont="1" applyBorder="1" applyAlignment="1" applyProtection="1">
      <alignment horizontal="right"/>
      <protection hidden="1"/>
    </xf>
    <xf numFmtId="0" fontId="27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0" fillId="0" borderId="41" xfId="58" applyFont="1" applyFill="1" applyBorder="1" applyAlignment="1" applyProtection="1">
      <alignment/>
      <protection hidden="1"/>
    </xf>
    <xf numFmtId="0" fontId="27" fillId="0" borderId="0" xfId="58" applyFont="1" applyAlignment="1">
      <alignment wrapText="1"/>
      <protection/>
    </xf>
    <xf numFmtId="0" fontId="0" fillId="0" borderId="40" xfId="58" applyFont="1" applyBorder="1" applyAlignment="1" applyProtection="1">
      <alignment horizontal="right" vertical="center"/>
      <protection hidden="1"/>
    </xf>
    <xf numFmtId="0" fontId="0" fillId="0" borderId="41" xfId="58" applyFont="1" applyBorder="1" applyAlignment="1" applyProtection="1">
      <alignment horizontal="right"/>
      <protection hidden="1"/>
    </xf>
    <xf numFmtId="49" fontId="27" fillId="0" borderId="36" xfId="58" applyNumberFormat="1" applyFont="1" applyFill="1" applyBorder="1" applyAlignment="1" applyProtection="1">
      <alignment horizontal="center" vertical="center"/>
      <protection hidden="1" locked="0"/>
    </xf>
    <xf numFmtId="49" fontId="27" fillId="0" borderId="42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 applyProtection="1">
      <alignment wrapText="1"/>
      <protection hidden="1"/>
    </xf>
    <xf numFmtId="0" fontId="0" fillId="0" borderId="41" xfId="58" applyFont="1" applyBorder="1" applyAlignment="1" applyProtection="1">
      <alignment wrapText="1"/>
      <protection hidden="1"/>
    </xf>
    <xf numFmtId="0" fontId="0" fillId="0" borderId="40" xfId="58" applyFont="1" applyBorder="1" applyAlignment="1" applyProtection="1">
      <alignment horizontal="right"/>
      <protection hidden="1"/>
    </xf>
    <xf numFmtId="0" fontId="0" fillId="0" borderId="0" xfId="58" applyFont="1" applyBorder="1" applyAlignment="1" applyProtection="1">
      <alignment horizontal="right"/>
      <protection hidden="1"/>
    </xf>
    <xf numFmtId="0" fontId="0" fillId="0" borderId="0" xfId="58" applyFont="1" applyBorder="1" applyProtection="1">
      <alignment/>
      <protection hidden="1"/>
    </xf>
    <xf numFmtId="0" fontId="0" fillId="0" borderId="40" xfId="58" applyFont="1" applyBorder="1" applyAlignment="1" applyProtection="1">
      <alignment horizontal="right" vertical="center" wrapText="1"/>
      <protection hidden="1"/>
    </xf>
    <xf numFmtId="0" fontId="0" fillId="0" borderId="41" xfId="58" applyFont="1" applyBorder="1" applyAlignment="1" applyProtection="1">
      <alignment horizontal="right" wrapText="1"/>
      <protection hidden="1"/>
    </xf>
    <xf numFmtId="0" fontId="0" fillId="0" borderId="41" xfId="58" applyFont="1" applyBorder="1" applyProtection="1">
      <alignment/>
      <protection hidden="1"/>
    </xf>
    <xf numFmtId="0" fontId="0" fillId="0" borderId="40" xfId="58" applyFont="1" applyBorder="1" applyAlignment="1" applyProtection="1">
      <alignment horizontal="right" wrapText="1"/>
      <protection hidden="1"/>
    </xf>
    <xf numFmtId="0" fontId="0" fillId="0" borderId="0" xfId="58" applyFont="1" applyBorder="1" applyAlignment="1" applyProtection="1">
      <alignment horizontal="right" wrapText="1"/>
      <protection hidden="1"/>
    </xf>
    <xf numFmtId="0" fontId="0" fillId="0" borderId="0" xfId="58" applyFont="1" applyBorder="1" applyAlignment="1" applyProtection="1">
      <alignment horizontal="left"/>
      <protection hidden="1"/>
    </xf>
    <xf numFmtId="0" fontId="0" fillId="0" borderId="0" xfId="58" applyFont="1" applyFill="1" applyBorder="1" applyProtection="1">
      <alignment/>
      <protection hidden="1"/>
    </xf>
    <xf numFmtId="0" fontId="0" fillId="0" borderId="0" xfId="58" applyFont="1" applyBorder="1" applyAlignment="1" applyProtection="1">
      <alignment horizontal="right" wrapText="1"/>
      <protection hidden="1"/>
    </xf>
    <xf numFmtId="0" fontId="0" fillId="0" borderId="40" xfId="58" applyFont="1" applyBorder="1" applyAlignment="1" applyProtection="1">
      <alignment horizontal="right" wrapText="1"/>
      <protection hidden="1"/>
    </xf>
    <xf numFmtId="0" fontId="27" fillId="0" borderId="36" xfId="58" applyFont="1" applyFill="1" applyBorder="1" applyAlignment="1" applyProtection="1">
      <alignment horizontal="left" vertical="center"/>
      <protection hidden="1" locked="0"/>
    </xf>
    <xf numFmtId="0" fontId="0" fillId="0" borderId="16" xfId="58" applyFont="1" applyFill="1" applyBorder="1" applyAlignment="1">
      <alignment horizontal="left" vertical="center"/>
      <protection/>
    </xf>
    <xf numFmtId="0" fontId="0" fillId="0" borderId="42" xfId="58" applyFont="1" applyFill="1" applyBorder="1" applyAlignment="1">
      <alignment horizontal="left" vertical="center"/>
      <protection/>
    </xf>
    <xf numFmtId="0" fontId="0" fillId="0" borderId="0" xfId="58" applyFont="1" applyBorder="1" applyAlignment="1" applyProtection="1">
      <alignment vertical="top"/>
      <protection hidden="1"/>
    </xf>
    <xf numFmtId="1" fontId="27" fillId="0" borderId="36" xfId="58" applyNumberFormat="1" applyFont="1" applyFill="1" applyBorder="1" applyAlignment="1" applyProtection="1">
      <alignment horizontal="center" vertical="center"/>
      <protection hidden="1" locked="0"/>
    </xf>
    <xf numFmtId="1" fontId="27" fillId="0" borderId="42" xfId="58" applyNumberFormat="1" applyFont="1" applyFill="1" applyBorder="1" applyAlignment="1" applyProtection="1">
      <alignment horizontal="center" vertical="center"/>
      <protection hidden="1" locked="0"/>
    </xf>
    <xf numFmtId="0" fontId="4" fillId="0" borderId="36" xfId="54" applyFont="1" applyFill="1" applyBorder="1" applyAlignment="1" applyProtection="1">
      <alignment/>
      <protection hidden="1" locked="0"/>
    </xf>
    <xf numFmtId="0" fontId="27" fillId="0" borderId="16" xfId="58" applyFont="1" applyFill="1" applyBorder="1" applyAlignment="1" applyProtection="1">
      <alignment/>
      <protection hidden="1" locked="0"/>
    </xf>
    <xf numFmtId="0" fontId="27" fillId="0" borderId="42" xfId="58" applyFont="1" applyFill="1" applyBorder="1" applyAlignment="1" applyProtection="1">
      <alignment/>
      <protection hidden="1" locked="0"/>
    </xf>
    <xf numFmtId="1" fontId="27" fillId="0" borderId="15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16" xfId="58" applyFont="1" applyFill="1" applyBorder="1" applyAlignment="1">
      <alignment horizontal="left"/>
      <protection/>
    </xf>
    <xf numFmtId="0" fontId="0" fillId="0" borderId="42" xfId="58" applyFont="1" applyFill="1" applyBorder="1" applyAlignment="1">
      <alignment horizontal="left"/>
      <protection/>
    </xf>
    <xf numFmtId="0" fontId="0" fillId="0" borderId="0" xfId="58" applyFont="1" applyBorder="1" applyAlignment="1" applyProtection="1">
      <alignment horizontal="right"/>
      <protection hidden="1"/>
    </xf>
    <xf numFmtId="0" fontId="27" fillId="0" borderId="41" xfId="58" applyFont="1" applyFill="1" applyBorder="1" applyAlignment="1" applyProtection="1">
      <alignment horizontal="right" vertical="center"/>
      <protection hidden="1" locked="0"/>
    </xf>
    <xf numFmtId="0" fontId="0" fillId="0" borderId="0" xfId="58" applyFont="1" applyBorder="1" applyAlignment="1" applyProtection="1">
      <alignment horizontal="right" vertical="center"/>
      <protection hidden="1"/>
    </xf>
    <xf numFmtId="3" fontId="27" fillId="0" borderId="15" xfId="58" applyNumberFormat="1" applyFont="1" applyFill="1" applyBorder="1" applyAlignment="1" applyProtection="1">
      <alignment horizontal="right" vertical="center"/>
      <protection hidden="1" locked="0"/>
    </xf>
    <xf numFmtId="0" fontId="0" fillId="0" borderId="41" xfId="58" applyFont="1" applyBorder="1" applyAlignment="1" applyProtection="1">
      <alignment vertical="top"/>
      <protection hidden="1"/>
    </xf>
    <xf numFmtId="0" fontId="27" fillId="0" borderId="15" xfId="58" applyFont="1" applyFill="1" applyBorder="1" applyAlignment="1" applyProtection="1">
      <alignment horizontal="center" vertical="center"/>
      <protection hidden="1" locked="0"/>
    </xf>
    <xf numFmtId="0" fontId="27" fillId="0" borderId="0" xfId="58" applyFont="1" applyBorder="1" applyAlignment="1" applyProtection="1">
      <alignment vertical="top"/>
      <protection hidden="1"/>
    </xf>
    <xf numFmtId="0" fontId="0" fillId="0" borderId="0" xfId="58" applyFont="1" applyBorder="1">
      <alignment/>
      <protection/>
    </xf>
    <xf numFmtId="0" fontId="0" fillId="0" borderId="0" xfId="58" applyFont="1" applyBorder="1" applyAlignment="1" applyProtection="1">
      <alignment horizontal="right" vertical="center"/>
      <protection hidden="1"/>
    </xf>
    <xf numFmtId="49" fontId="27" fillId="0" borderId="15" xfId="58" applyNumberFormat="1" applyFont="1" applyFill="1" applyBorder="1" applyAlignment="1" applyProtection="1">
      <alignment horizontal="right" vertical="center"/>
      <protection hidden="1" locked="0"/>
    </xf>
    <xf numFmtId="0" fontId="0" fillId="0" borderId="41" xfId="58" applyFont="1" applyBorder="1" applyAlignment="1" applyProtection="1">
      <alignment horizontal="left" vertical="top" wrapText="1"/>
      <protection hidden="1"/>
    </xf>
    <xf numFmtId="0" fontId="0" fillId="0" borderId="40" xfId="58" applyFont="1" applyBorder="1" applyAlignment="1" applyProtection="1">
      <alignment horizontal="center" vertical="center"/>
      <protection hidden="1"/>
    </xf>
    <xf numFmtId="0" fontId="0" fillId="0" borderId="0" xfId="58" applyFont="1" applyBorder="1" applyAlignment="1">
      <alignment horizontal="center" vertical="center"/>
      <protection/>
    </xf>
    <xf numFmtId="0" fontId="0" fillId="0" borderId="0" xfId="58" applyFont="1" applyBorder="1" applyAlignment="1">
      <alignment horizontal="center"/>
      <protection/>
    </xf>
    <xf numFmtId="0" fontId="0" fillId="0" borderId="0" xfId="58" applyFont="1" applyBorder="1" applyAlignment="1">
      <alignment vertical="center"/>
      <protection/>
    </xf>
    <xf numFmtId="0" fontId="0" fillId="0" borderId="41" xfId="58" applyFont="1" applyBorder="1" applyAlignment="1">
      <alignment horizontal="center"/>
      <protection/>
    </xf>
    <xf numFmtId="0" fontId="0" fillId="0" borderId="40" xfId="58" applyFont="1" applyBorder="1">
      <alignment/>
      <protection/>
    </xf>
    <xf numFmtId="0" fontId="0" fillId="0" borderId="0" xfId="58" applyFont="1" applyBorder="1" applyAlignment="1" applyProtection="1">
      <alignment horizontal="center" vertical="center"/>
      <protection hidden="1" locked="0"/>
    </xf>
    <xf numFmtId="0" fontId="27" fillId="0" borderId="36" xfId="58" applyFont="1" applyFill="1" applyBorder="1" applyAlignment="1" applyProtection="1">
      <alignment horizontal="right" vertical="center"/>
      <protection hidden="1" locked="0"/>
    </xf>
    <xf numFmtId="0" fontId="0" fillId="0" borderId="16" xfId="58" applyFont="1" applyFill="1" applyBorder="1" applyAlignment="1">
      <alignment/>
      <protection/>
    </xf>
    <xf numFmtId="0" fontId="0" fillId="0" borderId="42" xfId="58" applyFont="1" applyFill="1" applyBorder="1" applyAlignment="1">
      <alignment/>
      <protection/>
    </xf>
    <xf numFmtId="0" fontId="27" fillId="24" borderId="36" xfId="58" applyFont="1" applyFill="1" applyBorder="1" applyAlignment="1" applyProtection="1">
      <alignment horizontal="right" vertical="center"/>
      <protection hidden="1" locked="0"/>
    </xf>
    <xf numFmtId="0" fontId="0" fillId="0" borderId="16" xfId="58" applyFont="1" applyBorder="1" applyAlignment="1">
      <alignment/>
      <protection/>
    </xf>
    <xf numFmtId="0" fontId="0" fillId="0" borderId="42" xfId="58" applyFont="1" applyBorder="1" applyAlignment="1">
      <alignment/>
      <protection/>
    </xf>
    <xf numFmtId="49" fontId="27" fillId="24" borderId="36" xfId="58" applyNumberFormat="1" applyFont="1" applyFill="1" applyBorder="1" applyAlignment="1" applyProtection="1">
      <alignment horizontal="center" vertical="center"/>
      <protection hidden="1" locked="0"/>
    </xf>
    <xf numFmtId="49" fontId="27" fillId="0" borderId="42" xfId="58" applyNumberFormat="1" applyFont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 applyProtection="1">
      <alignment horizontal="right"/>
      <protection hidden="1"/>
    </xf>
    <xf numFmtId="0" fontId="0" fillId="0" borderId="0" xfId="58" applyFont="1" applyBorder="1" applyAlignment="1" applyProtection="1">
      <alignment vertical="top"/>
      <protection hidden="1"/>
    </xf>
    <xf numFmtId="0" fontId="0" fillId="0" borderId="0" xfId="58" applyFont="1" applyBorder="1" applyAlignment="1" applyProtection="1">
      <alignment vertical="top" wrapText="1"/>
      <protection hidden="1"/>
    </xf>
    <xf numFmtId="0" fontId="0" fillId="0" borderId="0" xfId="58" applyFont="1" applyBorder="1" applyAlignment="1" applyProtection="1">
      <alignment wrapText="1"/>
      <protection hidden="1"/>
    </xf>
    <xf numFmtId="0" fontId="0" fillId="0" borderId="0" xfId="58" applyFont="1" applyBorder="1" applyAlignment="1" applyProtection="1">
      <alignment/>
      <protection hidden="1"/>
    </xf>
    <xf numFmtId="0" fontId="0" fillId="0" borderId="0" xfId="58" applyFont="1" applyAlignment="1" applyProtection="1">
      <alignment horizontal="left" vertical="top" indent="2"/>
      <protection hidden="1"/>
    </xf>
    <xf numFmtId="0" fontId="0" fillId="0" borderId="0" xfId="58" applyFont="1" applyBorder="1" applyAlignment="1" applyProtection="1">
      <alignment vertical="top" wrapText="1"/>
      <protection hidden="1"/>
    </xf>
    <xf numFmtId="0" fontId="0" fillId="0" borderId="41" xfId="58" applyFont="1" applyBorder="1" applyAlignment="1" applyProtection="1">
      <alignment horizontal="left" vertical="top" wrapText="1" indent="2"/>
      <protection hidden="1"/>
    </xf>
    <xf numFmtId="0" fontId="0" fillId="0" borderId="40" xfId="58" applyFont="1" applyBorder="1" applyAlignment="1" applyProtection="1">
      <alignment horizontal="right" vertical="top"/>
      <protection hidden="1"/>
    </xf>
    <xf numFmtId="0" fontId="0" fillId="0" borderId="0" xfId="58" applyFont="1" applyBorder="1" applyAlignment="1" applyProtection="1">
      <alignment horizontal="right" vertical="top"/>
      <protection hidden="1"/>
    </xf>
    <xf numFmtId="0" fontId="0" fillId="0" borderId="0" xfId="58" applyFont="1" applyBorder="1" applyAlignment="1" applyProtection="1">
      <alignment horizontal="center" vertical="top"/>
      <protection hidden="1"/>
    </xf>
    <xf numFmtId="0" fontId="0" fillId="0" borderId="0" xfId="58" applyFont="1" applyBorder="1" applyAlignment="1" applyProtection="1">
      <alignment horizontal="center"/>
      <protection hidden="1"/>
    </xf>
    <xf numFmtId="0" fontId="0" fillId="0" borderId="0" xfId="58" applyFont="1" applyBorder="1" applyAlignment="1" applyProtection="1">
      <alignment horizontal="center" vertical="top"/>
      <protection hidden="1"/>
    </xf>
    <xf numFmtId="0" fontId="0" fillId="0" borderId="0" xfId="58" applyFont="1" applyBorder="1" applyAlignment="1" applyProtection="1">
      <alignment horizontal="center"/>
      <protection hidden="1"/>
    </xf>
    <xf numFmtId="0" fontId="27" fillId="0" borderId="40" xfId="58" applyFont="1" applyFill="1" applyBorder="1" applyAlignment="1" applyProtection="1">
      <alignment horizontal="right" vertical="center"/>
      <protection hidden="1" locked="0"/>
    </xf>
    <xf numFmtId="0" fontId="0" fillId="0" borderId="0" xfId="58" applyFont="1" applyBorder="1" applyAlignment="1">
      <alignment/>
      <protection/>
    </xf>
    <xf numFmtId="0" fontId="27" fillId="0" borderId="0" xfId="58" applyFont="1" applyFill="1" applyBorder="1" applyAlignment="1" applyProtection="1">
      <alignment horizontal="right" vertical="center"/>
      <protection hidden="1" locked="0"/>
    </xf>
    <xf numFmtId="0" fontId="0" fillId="0" borderId="0" xfId="58" applyFont="1" applyFill="1" applyBorder="1" applyAlignment="1">
      <alignment/>
      <protection/>
    </xf>
    <xf numFmtId="49" fontId="27" fillId="0" borderId="0" xfId="58" applyNumberFormat="1" applyFont="1" applyFill="1" applyBorder="1" applyAlignment="1" applyProtection="1">
      <alignment horizontal="center" vertical="center"/>
      <protection hidden="1" locked="0"/>
    </xf>
    <xf numFmtId="49" fontId="27" fillId="0" borderId="41" xfId="58" applyNumberFormat="1" applyFont="1" applyBorder="1" applyAlignment="1" applyProtection="1">
      <alignment horizontal="center" vertical="center"/>
      <protection hidden="1" locked="0"/>
    </xf>
    <xf numFmtId="0" fontId="0" fillId="0" borderId="40" xfId="58" applyFont="1" applyBorder="1" applyAlignment="1" applyProtection="1">
      <alignment horizontal="left" vertical="top"/>
      <protection hidden="1"/>
    </xf>
    <xf numFmtId="0" fontId="0" fillId="0" borderId="0" xfId="58" applyFont="1" applyBorder="1" applyAlignment="1" applyProtection="1">
      <alignment horizontal="left" vertical="top"/>
      <protection hidden="1"/>
    </xf>
    <xf numFmtId="0" fontId="0" fillId="0" borderId="41" xfId="58" applyFont="1" applyBorder="1" applyAlignment="1" applyProtection="1">
      <alignment horizontal="left"/>
      <protection hidden="1"/>
    </xf>
    <xf numFmtId="0" fontId="0" fillId="0" borderId="30" xfId="58" applyFont="1" applyBorder="1" applyAlignment="1" applyProtection="1">
      <alignment horizontal="center"/>
      <protection hidden="1"/>
    </xf>
    <xf numFmtId="0" fontId="0" fillId="0" borderId="30" xfId="58" applyFont="1" applyBorder="1" applyProtection="1">
      <alignment/>
      <protection hidden="1"/>
    </xf>
    <xf numFmtId="0" fontId="0" fillId="0" borderId="39" xfId="58" applyFont="1" applyBorder="1" applyProtection="1">
      <alignment/>
      <protection hidden="1"/>
    </xf>
    <xf numFmtId="0" fontId="27" fillId="0" borderId="16" xfId="58" applyFont="1" applyFill="1" applyBorder="1" applyAlignment="1" applyProtection="1">
      <alignment horizontal="left" vertical="center"/>
      <protection hidden="1" locked="0"/>
    </xf>
    <xf numFmtId="0" fontId="27" fillId="0" borderId="42" xfId="58" applyFont="1" applyFill="1" applyBorder="1" applyAlignment="1" applyProtection="1">
      <alignment horizontal="left" vertical="center"/>
      <protection hidden="1" locked="0"/>
    </xf>
    <xf numFmtId="49" fontId="27" fillId="0" borderId="36" xfId="58" applyNumberFormat="1" applyFont="1" applyFill="1" applyBorder="1" applyAlignment="1" applyProtection="1">
      <alignment horizontal="left" vertical="center"/>
      <protection hidden="1" locked="0"/>
    </xf>
    <xf numFmtId="49" fontId="27" fillId="0" borderId="16" xfId="58" applyNumberFormat="1" applyFont="1" applyFill="1" applyBorder="1" applyAlignment="1" applyProtection="1">
      <alignment horizontal="left" vertical="center"/>
      <protection hidden="1" locked="0"/>
    </xf>
    <xf numFmtId="49" fontId="27" fillId="0" borderId="42" xfId="58" applyNumberFormat="1" applyFont="1" applyFill="1" applyBorder="1" applyAlignment="1" applyProtection="1">
      <alignment horizontal="left" vertical="center"/>
      <protection hidden="1" locked="0"/>
    </xf>
    <xf numFmtId="49" fontId="4" fillId="0" borderId="36" xfId="54" applyNumberFormat="1" applyFont="1" applyFill="1" applyBorder="1" applyAlignment="1" applyProtection="1">
      <alignment horizontal="left" vertical="center"/>
      <protection hidden="1" locked="0"/>
    </xf>
    <xf numFmtId="0" fontId="0" fillId="0" borderId="40" xfId="58" applyFont="1" applyBorder="1" applyAlignment="1" applyProtection="1">
      <alignment horizontal="left"/>
      <protection hidden="1"/>
    </xf>
    <xf numFmtId="0" fontId="0" fillId="0" borderId="0" xfId="58" applyFont="1" applyBorder="1" applyAlignment="1" applyProtection="1">
      <alignment vertical="center"/>
      <protection hidden="1"/>
    </xf>
    <xf numFmtId="0" fontId="0" fillId="0" borderId="41" xfId="58" applyFont="1" applyFill="1" applyBorder="1" applyAlignment="1" applyProtection="1">
      <alignment vertical="center"/>
      <protection hidden="1"/>
    </xf>
    <xf numFmtId="0" fontId="0" fillId="0" borderId="0" xfId="58" applyFont="1" applyBorder="1" applyAlignment="1" applyProtection="1">
      <alignment vertical="center"/>
      <protection hidden="1"/>
    </xf>
    <xf numFmtId="0" fontId="28" fillId="0" borderId="0" xfId="15" applyFont="1" applyBorder="1" applyAlignment="1" applyProtection="1">
      <alignment horizontal="left"/>
      <protection hidden="1"/>
    </xf>
    <xf numFmtId="0" fontId="28" fillId="0" borderId="0" xfId="15" applyFont="1" applyBorder="1" applyAlignment="1">
      <alignment/>
      <protection/>
    </xf>
    <xf numFmtId="0" fontId="29" fillId="0" borderId="0" xfId="15" applyFont="1" applyBorder="1" applyAlignment="1" applyProtection="1">
      <alignment vertical="center"/>
      <protection hidden="1"/>
    </xf>
    <xf numFmtId="0" fontId="29" fillId="0" borderId="41" xfId="15" applyFont="1" applyFill="1" applyBorder="1" applyAlignment="1" applyProtection="1">
      <alignment vertical="center"/>
      <protection hidden="1"/>
    </xf>
    <xf numFmtId="0" fontId="29" fillId="0" borderId="0" xfId="15" applyFont="1" applyBorder="1" applyAlignment="1" applyProtection="1">
      <alignment horizontal="left"/>
      <protection hidden="1"/>
    </xf>
    <xf numFmtId="0" fontId="29" fillId="0" borderId="0" xfId="15" applyFont="1" applyBorder="1" applyAlignment="1">
      <alignment/>
      <protection/>
    </xf>
    <xf numFmtId="0" fontId="29" fillId="0" borderId="43" xfId="15" applyFont="1" applyBorder="1" applyAlignment="1">
      <alignment/>
      <protection/>
    </xf>
    <xf numFmtId="0" fontId="29" fillId="0" borderId="0" xfId="15" applyFont="1" applyBorder="1" applyAlignment="1" applyProtection="1">
      <alignment horizontal="left"/>
      <protection hidden="1"/>
    </xf>
    <xf numFmtId="0" fontId="29" fillId="0" borderId="0" xfId="15" applyFont="1" applyBorder="1" applyAlignment="1">
      <alignment/>
      <protection/>
    </xf>
    <xf numFmtId="0" fontId="29" fillId="0" borderId="43" xfId="15" applyFont="1" applyBorder="1" applyAlignment="1">
      <alignment/>
      <protection/>
    </xf>
    <xf numFmtId="0" fontId="27" fillId="0" borderId="40" xfId="58" applyFont="1" applyBorder="1" applyAlignment="1" applyProtection="1">
      <alignment vertical="center"/>
      <protection hidden="1"/>
    </xf>
    <xf numFmtId="0" fontId="0" fillId="0" borderId="44" xfId="58" applyFont="1" applyBorder="1" applyProtection="1">
      <alignment/>
      <protection hidden="1"/>
    </xf>
    <xf numFmtId="0" fontId="0" fillId="0" borderId="44" xfId="58" applyFont="1" applyBorder="1">
      <alignment/>
      <protection/>
    </xf>
    <xf numFmtId="0" fontId="0" fillId="0" borderId="45" xfId="58" applyFont="1" applyBorder="1" applyProtection="1">
      <alignment/>
      <protection hidden="1"/>
    </xf>
    <xf numFmtId="0" fontId="0" fillId="0" borderId="46" xfId="58" applyFont="1" applyBorder="1" applyAlignment="1" applyProtection="1">
      <alignment horizontal="center" vertical="top"/>
      <protection hidden="1"/>
    </xf>
    <xf numFmtId="0" fontId="0" fillId="0" borderId="46" xfId="58" applyFont="1" applyBorder="1" applyAlignment="1">
      <alignment horizontal="center"/>
      <protection/>
    </xf>
    <xf numFmtId="0" fontId="0" fillId="0" borderId="47" xfId="58" applyFont="1" applyBorder="1" applyAlignment="1">
      <alignment/>
      <protection/>
    </xf>
    <xf numFmtId="0" fontId="0" fillId="0" borderId="36" xfId="58" applyFont="1" applyFill="1" applyBorder="1" applyAlignment="1" applyProtection="1">
      <alignment horizontal="right" vertical="top" wrapText="1"/>
      <protection hidden="1"/>
    </xf>
    <xf numFmtId="0" fontId="0" fillId="0" borderId="16" xfId="58" applyFont="1" applyFill="1" applyBorder="1" applyAlignment="1" applyProtection="1">
      <alignment horizontal="right" vertical="top" wrapText="1"/>
      <protection hidden="1"/>
    </xf>
    <xf numFmtId="0" fontId="0" fillId="0" borderId="16" xfId="58" applyFont="1" applyFill="1" applyBorder="1" applyProtection="1">
      <alignment/>
      <protection hidden="1"/>
    </xf>
    <xf numFmtId="0" fontId="0" fillId="0" borderId="16" xfId="58" applyFont="1" applyFill="1" applyBorder="1" applyAlignment="1" applyProtection="1">
      <alignment horizontal="center" vertical="top"/>
      <protection hidden="1"/>
    </xf>
    <xf numFmtId="0" fontId="0" fillId="0" borderId="16" xfId="58" applyFont="1" applyFill="1" applyBorder="1" applyAlignment="1" applyProtection="1">
      <alignment horizontal="center"/>
      <protection hidden="1"/>
    </xf>
    <xf numFmtId="0" fontId="0" fillId="0" borderId="42" xfId="58" applyFont="1" applyFill="1" applyBorder="1" applyProtection="1">
      <alignment/>
      <protection hidden="1"/>
    </xf>
    <xf numFmtId="0" fontId="27" fillId="0" borderId="0" xfId="0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/>
    </xf>
    <xf numFmtId="0" fontId="27" fillId="0" borderId="0" xfId="0" applyFont="1" applyFill="1" applyBorder="1" applyAlignment="1" applyProtection="1">
      <alignment horizontal="center" vertical="top" wrapText="1"/>
      <protection hidden="1"/>
    </xf>
    <xf numFmtId="0" fontId="27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27" fillId="0" borderId="16" xfId="0" applyFont="1" applyFill="1" applyBorder="1" applyAlignment="1" applyProtection="1">
      <alignment horizontal="left" vertical="center" wrapText="1"/>
      <protection hidden="1"/>
    </xf>
    <xf numFmtId="0" fontId="27" fillId="0" borderId="0" xfId="0" applyFont="1" applyFill="1" applyBorder="1" applyAlignment="1" applyProtection="1">
      <alignment horizontal="left" vertical="center" wrapText="1"/>
      <protection hidden="1"/>
    </xf>
    <xf numFmtId="0" fontId="27" fillId="0" borderId="0" xfId="0" applyFont="1" applyFill="1" applyBorder="1" applyAlignment="1" applyProtection="1">
      <alignment horizontal="left" vertical="center" wrapText="1"/>
      <protection hidden="1"/>
    </xf>
    <xf numFmtId="0" fontId="0" fillId="0" borderId="0" xfId="0" applyFont="1" applyFill="1" applyBorder="1" applyAlignment="1" applyProtection="1">
      <alignment horizontal="left" vertical="center" wrapText="1"/>
      <protection hidden="1"/>
    </xf>
    <xf numFmtId="0" fontId="27" fillId="0" borderId="14" xfId="0" applyFont="1" applyFill="1" applyBorder="1" applyAlignment="1" applyProtection="1">
      <alignment horizontal="center" vertical="center" wrapText="1"/>
      <protection hidden="1"/>
    </xf>
    <xf numFmtId="0" fontId="27" fillId="0" borderId="14" xfId="0" applyFont="1" applyFill="1" applyBorder="1" applyAlignment="1" applyProtection="1">
      <alignment horizontal="center" vertical="center" wrapText="1"/>
      <protection hidden="1"/>
    </xf>
    <xf numFmtId="0" fontId="27" fillId="0" borderId="14" xfId="0" applyFont="1" applyFill="1" applyBorder="1" applyAlignment="1" applyProtection="1">
      <alignment vertical="center" wrapText="1"/>
      <protection hidden="1"/>
    </xf>
    <xf numFmtId="14" fontId="27" fillId="0" borderId="14" xfId="0" applyNumberFormat="1" applyFont="1" applyFill="1" applyBorder="1" applyAlignment="1">
      <alignment vertical="center" wrapText="1"/>
    </xf>
    <xf numFmtId="0" fontId="30" fillId="0" borderId="14" xfId="0" applyFont="1" applyFill="1" applyBorder="1" applyAlignment="1" applyProtection="1">
      <alignment horizontal="center" vertical="center" wrapText="1"/>
      <protection hidden="1"/>
    </xf>
    <xf numFmtId="0" fontId="30" fillId="0" borderId="14" xfId="0" applyFont="1" applyFill="1" applyBorder="1" applyAlignment="1" applyProtection="1">
      <alignment horizontal="center" vertical="center"/>
      <protection hidden="1"/>
    </xf>
    <xf numFmtId="14" fontId="30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31" fillId="0" borderId="14" xfId="0" applyFont="1" applyFill="1" applyBorder="1" applyAlignment="1">
      <alignment/>
    </xf>
    <xf numFmtId="0" fontId="31" fillId="0" borderId="0" xfId="0" applyFont="1" applyFill="1" applyAlignment="1">
      <alignment/>
    </xf>
    <xf numFmtId="3" fontId="27" fillId="0" borderId="28" xfId="0" applyNumberFormat="1" applyFont="1" applyFill="1" applyBorder="1" applyAlignment="1">
      <alignment horizontal="left" vertical="center" wrapText="1"/>
    </xf>
    <xf numFmtId="3" fontId="27" fillId="0" borderId="29" xfId="0" applyNumberFormat="1" applyFont="1" applyFill="1" applyBorder="1" applyAlignment="1">
      <alignment horizontal="left" vertical="center" wrapText="1"/>
    </xf>
    <xf numFmtId="3" fontId="27" fillId="0" borderId="35" xfId="0" applyNumberFormat="1" applyFont="1" applyFill="1" applyBorder="1" applyAlignment="1">
      <alignment horizontal="left" vertical="center" wrapText="1"/>
    </xf>
    <xf numFmtId="3" fontId="27" fillId="0" borderId="14" xfId="0" applyNumberFormat="1" applyFont="1" applyFill="1" applyBorder="1" applyAlignment="1">
      <alignment horizontal="center" vertical="center"/>
    </xf>
    <xf numFmtId="3" fontId="27" fillId="0" borderId="14" xfId="0" applyNumberFormat="1" applyFont="1" applyFill="1" applyBorder="1" applyAlignment="1" applyProtection="1">
      <alignment vertical="center"/>
      <protection hidden="1"/>
    </xf>
    <xf numFmtId="3" fontId="27" fillId="0" borderId="20" xfId="0" applyNumberFormat="1" applyFont="1" applyFill="1" applyBorder="1" applyAlignment="1">
      <alignment horizontal="left" vertical="center" wrapText="1"/>
    </xf>
    <xf numFmtId="3" fontId="27" fillId="0" borderId="31" xfId="0" applyNumberFormat="1" applyFont="1" applyFill="1" applyBorder="1" applyAlignment="1">
      <alignment horizontal="left" vertical="center" wrapText="1"/>
    </xf>
    <xf numFmtId="3" fontId="27" fillId="0" borderId="32" xfId="0" applyNumberFormat="1" applyFont="1" applyFill="1" applyBorder="1" applyAlignment="1">
      <alignment horizontal="left" vertical="center" wrapText="1"/>
    </xf>
    <xf numFmtId="3" fontId="0" fillId="0" borderId="14" xfId="0" applyNumberFormat="1" applyFont="1" applyFill="1" applyBorder="1" applyAlignment="1" applyProtection="1">
      <alignment vertical="center"/>
      <protection locked="0"/>
    </xf>
    <xf numFmtId="3" fontId="0" fillId="0" borderId="14" xfId="0" applyNumberFormat="1" applyFont="1" applyFill="1" applyBorder="1" applyAlignment="1" applyProtection="1">
      <alignment vertical="center"/>
      <protection hidden="1"/>
    </xf>
    <xf numFmtId="3" fontId="0" fillId="0" borderId="20" xfId="0" applyNumberFormat="1" applyFont="1" applyFill="1" applyBorder="1" applyAlignment="1">
      <alignment horizontal="left" vertical="center" wrapText="1"/>
    </xf>
    <xf numFmtId="3" fontId="0" fillId="0" borderId="31" xfId="0" applyNumberFormat="1" applyFont="1" applyFill="1" applyBorder="1" applyAlignment="1">
      <alignment horizontal="left" vertical="center" wrapText="1"/>
    </xf>
    <xf numFmtId="3" fontId="0" fillId="0" borderId="32" xfId="0" applyNumberFormat="1" applyFont="1" applyFill="1" applyBorder="1" applyAlignment="1">
      <alignment horizontal="left" vertical="center" wrapText="1"/>
    </xf>
    <xf numFmtId="3" fontId="0" fillId="0" borderId="20" xfId="0" applyNumberFormat="1" applyFont="1" applyFill="1" applyBorder="1" applyAlignment="1">
      <alignment horizontal="left" vertical="center" wrapText="1" indent="1"/>
    </xf>
    <xf numFmtId="3" fontId="0" fillId="0" borderId="31" xfId="0" applyNumberFormat="1" applyFont="1" applyFill="1" applyBorder="1" applyAlignment="1">
      <alignment horizontal="left" vertical="center" wrapText="1" indent="1"/>
    </xf>
    <xf numFmtId="3" fontId="0" fillId="0" borderId="32" xfId="0" applyNumberFormat="1" applyFont="1" applyFill="1" applyBorder="1" applyAlignment="1">
      <alignment horizontal="left" vertical="center" wrapText="1" indent="1"/>
    </xf>
    <xf numFmtId="3" fontId="0" fillId="0" borderId="14" xfId="0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 horizontal="left" vertical="center" wrapText="1" indent="1"/>
    </xf>
    <xf numFmtId="3" fontId="0" fillId="0" borderId="24" xfId="0" applyNumberFormat="1" applyFont="1" applyFill="1" applyBorder="1" applyAlignment="1">
      <alignment horizontal="left" vertical="center" wrapText="1" indent="1"/>
    </xf>
    <xf numFmtId="3" fontId="0" fillId="0" borderId="25" xfId="0" applyNumberFormat="1" applyFont="1" applyFill="1" applyBorder="1" applyAlignment="1">
      <alignment horizontal="left" vertical="center" wrapText="1" indent="1"/>
    </xf>
    <xf numFmtId="3" fontId="27" fillId="0" borderId="26" xfId="0" applyNumberFormat="1" applyFont="1" applyFill="1" applyBorder="1" applyAlignment="1">
      <alignment horizontal="left" vertical="center" wrapText="1"/>
    </xf>
    <xf numFmtId="3" fontId="27" fillId="0" borderId="27" xfId="0" applyNumberFormat="1" applyFont="1" applyFill="1" applyBorder="1" applyAlignment="1">
      <alignment horizontal="left" vertical="center" wrapText="1"/>
    </xf>
    <xf numFmtId="3" fontId="27" fillId="0" borderId="0" xfId="0" applyNumberFormat="1" applyFont="1" applyFill="1" applyBorder="1" applyAlignment="1">
      <alignment horizontal="left" vertical="center" wrapText="1"/>
    </xf>
    <xf numFmtId="3" fontId="0" fillId="0" borderId="0" xfId="0" applyNumberFormat="1" applyFont="1" applyFill="1" applyBorder="1" applyAlignment="1">
      <alignment horizontal="left" vertical="center" wrapText="1"/>
    </xf>
    <xf numFmtId="3" fontId="0" fillId="0" borderId="3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/>
    </xf>
    <xf numFmtId="3" fontId="27" fillId="0" borderId="20" xfId="0" applyNumberFormat="1" applyFont="1" applyFill="1" applyBorder="1" applyAlignment="1">
      <alignment horizontal="left" vertical="center" wrapText="1" indent="1"/>
    </xf>
    <xf numFmtId="3" fontId="27" fillId="0" borderId="31" xfId="0" applyNumberFormat="1" applyFont="1" applyFill="1" applyBorder="1" applyAlignment="1">
      <alignment horizontal="left" vertical="center" wrapText="1" indent="1"/>
    </xf>
    <xf numFmtId="3" fontId="27" fillId="0" borderId="32" xfId="0" applyNumberFormat="1" applyFont="1" applyFill="1" applyBorder="1" applyAlignment="1">
      <alignment horizontal="left" vertical="center" wrapText="1" indent="1"/>
    </xf>
    <xf numFmtId="10" fontId="0" fillId="0" borderId="0" xfId="0" applyNumberFormat="1" applyFont="1" applyFill="1" applyAlignment="1">
      <alignment/>
    </xf>
    <xf numFmtId="3" fontId="27" fillId="0" borderId="22" xfId="0" applyNumberFormat="1" applyFont="1" applyFill="1" applyBorder="1" applyAlignment="1">
      <alignment horizontal="center" vertical="center"/>
    </xf>
    <xf numFmtId="3" fontId="27" fillId="0" borderId="10" xfId="0" applyNumberFormat="1" applyFont="1" applyFill="1" applyBorder="1" applyAlignment="1">
      <alignment horizontal="center" vertical="center"/>
    </xf>
    <xf numFmtId="0" fontId="27" fillId="0" borderId="38" xfId="0" applyFont="1" applyFill="1" applyBorder="1" applyAlignment="1">
      <alignment horizontal="left" vertical="center" wrapText="1"/>
    </xf>
    <xf numFmtId="0" fontId="27" fillId="0" borderId="3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7" fillId="0" borderId="48" xfId="0" applyFont="1" applyFill="1" applyBorder="1" applyAlignment="1">
      <alignment horizontal="left" vertical="center" wrapText="1"/>
    </xf>
    <xf numFmtId="0" fontId="27" fillId="0" borderId="49" xfId="0" applyFont="1" applyFill="1" applyBorder="1" applyAlignment="1">
      <alignment horizontal="left" vertical="center" wrapText="1"/>
    </xf>
    <xf numFmtId="0" fontId="27" fillId="0" borderId="20" xfId="0" applyFont="1" applyFill="1" applyBorder="1" applyAlignment="1">
      <alignment horizontal="left" vertical="center" wrapText="1" indent="1"/>
    </xf>
    <xf numFmtId="0" fontId="27" fillId="0" borderId="31" xfId="0" applyFont="1" applyFill="1" applyBorder="1" applyAlignment="1">
      <alignment horizontal="left" vertical="center" wrapText="1" indent="1"/>
    </xf>
    <xf numFmtId="0" fontId="27" fillId="0" borderId="32" xfId="0" applyFont="1" applyFill="1" applyBorder="1" applyAlignment="1">
      <alignment horizontal="left" vertical="center" wrapText="1" indent="1"/>
    </xf>
    <xf numFmtId="167" fontId="27" fillId="0" borderId="10" xfId="0" applyNumberFormat="1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left" vertical="center" wrapText="1" indent="1"/>
    </xf>
    <xf numFmtId="0" fontId="27" fillId="0" borderId="33" xfId="0" applyFont="1" applyFill="1" applyBorder="1" applyAlignment="1">
      <alignment horizontal="left" vertical="center" wrapText="1" indent="1"/>
    </xf>
    <xf numFmtId="0" fontId="27" fillId="0" borderId="34" xfId="0" applyFont="1" applyFill="1" applyBorder="1" applyAlignment="1">
      <alignment horizontal="left" vertical="center" wrapText="1" indent="1"/>
    </xf>
    <xf numFmtId="167" fontId="27" fillId="0" borderId="13" xfId="0" applyNumberFormat="1" applyFont="1" applyFill="1" applyBorder="1" applyAlignment="1">
      <alignment horizontal="center" vertical="center"/>
    </xf>
    <xf numFmtId="3" fontId="31" fillId="0" borderId="14" xfId="0" applyNumberFormat="1" applyFont="1" applyFill="1" applyBorder="1" applyAlignment="1" applyProtection="1">
      <alignment vertical="center"/>
      <protection locked="0"/>
    </xf>
    <xf numFmtId="0" fontId="2" fillId="0" borderId="30" xfId="0" applyFont="1" applyFill="1" applyBorder="1" applyAlignment="1" applyProtection="1">
      <alignment vertical="center" wrapText="1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Border="1" applyAlignment="1">
      <alignment/>
    </xf>
  </cellXfs>
  <cellStyles count="52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slobodnadalmacija.hr" TargetMode="External" /><Relationship Id="rId2" Type="http://schemas.openxmlformats.org/officeDocument/2006/relationships/hyperlink" Target="http://www.slobodnadalmacija.hr/" TargetMode="External" /><Relationship Id="rId3" Type="http://schemas.openxmlformats.org/officeDocument/2006/relationships/hyperlink" Target="mailto:anica.suvaljko@slobodnadalmacij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63"/>
  <sheetViews>
    <sheetView view="pageBreakPreview" zoomScaleSheetLayoutView="100" workbookViewId="0" topLeftCell="A31">
      <selection activeCell="I7" sqref="I7"/>
    </sheetView>
  </sheetViews>
  <sheetFormatPr defaultColWidth="9.140625" defaultRowHeight="12.75"/>
  <cols>
    <col min="1" max="1" width="9.140625" style="134" customWidth="1"/>
    <col min="2" max="2" width="13.00390625" style="134" customWidth="1"/>
    <col min="3" max="6" width="9.140625" style="134" customWidth="1"/>
    <col min="7" max="7" width="15.140625" style="134" customWidth="1"/>
    <col min="8" max="8" width="19.28125" style="134" customWidth="1"/>
    <col min="9" max="9" width="14.421875" style="134" customWidth="1"/>
    <col min="10" max="10" width="11.7109375" style="134" customWidth="1"/>
    <col min="11" max="15" width="9.140625" style="134" customWidth="1"/>
    <col min="16" max="16" width="10.140625" style="134" customWidth="1"/>
    <col min="17" max="16384" width="9.140625" style="134" customWidth="1"/>
  </cols>
  <sheetData>
    <row r="1" spans="1:9" ht="12.75">
      <c r="A1" s="130" t="s">
        <v>199</v>
      </c>
      <c r="B1" s="131"/>
      <c r="C1" s="131"/>
      <c r="D1" s="132"/>
      <c r="E1" s="132"/>
      <c r="F1" s="132"/>
      <c r="G1" s="132"/>
      <c r="H1" s="132"/>
      <c r="I1" s="133"/>
    </row>
    <row r="2" spans="1:9" ht="12.75">
      <c r="A2" s="135" t="s">
        <v>200</v>
      </c>
      <c r="B2" s="136"/>
      <c r="C2" s="136"/>
      <c r="D2" s="137"/>
      <c r="E2" s="138" t="s">
        <v>285</v>
      </c>
      <c r="F2" s="139"/>
      <c r="G2" s="140" t="s">
        <v>201</v>
      </c>
      <c r="H2" s="138" t="s">
        <v>286</v>
      </c>
      <c r="I2" s="141"/>
    </row>
    <row r="3" spans="1:9" ht="12.75">
      <c r="A3" s="142"/>
      <c r="B3" s="143"/>
      <c r="C3" s="143"/>
      <c r="D3" s="143"/>
      <c r="E3" s="144"/>
      <c r="F3" s="144"/>
      <c r="G3" s="143"/>
      <c r="H3" s="143"/>
      <c r="I3" s="145"/>
    </row>
    <row r="4" spans="1:9" ht="12.75">
      <c r="A4" s="146" t="s">
        <v>262</v>
      </c>
      <c r="B4" s="147"/>
      <c r="C4" s="147"/>
      <c r="D4" s="147"/>
      <c r="E4" s="147"/>
      <c r="F4" s="147"/>
      <c r="G4" s="147"/>
      <c r="H4" s="147"/>
      <c r="I4" s="148"/>
    </row>
    <row r="5" spans="1:16" ht="12.75">
      <c r="A5" s="149"/>
      <c r="B5" s="150"/>
      <c r="C5" s="150"/>
      <c r="D5" s="150"/>
      <c r="E5" s="151"/>
      <c r="F5" s="152"/>
      <c r="G5" s="153"/>
      <c r="H5" s="140"/>
      <c r="I5" s="154"/>
      <c r="P5" s="155"/>
    </row>
    <row r="6" spans="1:9" ht="12.75">
      <c r="A6" s="156" t="s">
        <v>202</v>
      </c>
      <c r="B6" s="157"/>
      <c r="C6" s="158" t="s">
        <v>265</v>
      </c>
      <c r="D6" s="159"/>
      <c r="E6" s="160"/>
      <c r="F6" s="160"/>
      <c r="G6" s="160"/>
      <c r="H6" s="160"/>
      <c r="I6" s="161"/>
    </row>
    <row r="7" spans="1:9" ht="12.75">
      <c r="A7" s="162"/>
      <c r="B7" s="163"/>
      <c r="C7" s="164"/>
      <c r="D7" s="164"/>
      <c r="E7" s="160"/>
      <c r="F7" s="160"/>
      <c r="G7" s="160"/>
      <c r="H7" s="160"/>
      <c r="I7" s="161"/>
    </row>
    <row r="8" spans="1:9" ht="12.75">
      <c r="A8" s="165" t="s">
        <v>203</v>
      </c>
      <c r="B8" s="166"/>
      <c r="C8" s="158" t="s">
        <v>266</v>
      </c>
      <c r="D8" s="159"/>
      <c r="E8" s="160"/>
      <c r="F8" s="160"/>
      <c r="G8" s="160"/>
      <c r="H8" s="160"/>
      <c r="I8" s="167"/>
    </row>
    <row r="9" spans="1:9" ht="12.75">
      <c r="A9" s="168"/>
      <c r="B9" s="169"/>
      <c r="C9" s="170"/>
      <c r="D9" s="171"/>
      <c r="E9" s="164"/>
      <c r="F9" s="164"/>
      <c r="G9" s="164"/>
      <c r="H9" s="164"/>
      <c r="I9" s="167"/>
    </row>
    <row r="10" spans="1:9" ht="12.75">
      <c r="A10" s="165" t="s">
        <v>204</v>
      </c>
      <c r="B10" s="172"/>
      <c r="C10" s="158" t="s">
        <v>267</v>
      </c>
      <c r="D10" s="159"/>
      <c r="E10" s="164"/>
      <c r="F10" s="164"/>
      <c r="G10" s="164"/>
      <c r="H10" s="164"/>
      <c r="I10" s="167"/>
    </row>
    <row r="11" spans="1:9" ht="12.75">
      <c r="A11" s="173"/>
      <c r="B11" s="172"/>
      <c r="C11" s="164"/>
      <c r="D11" s="164"/>
      <c r="E11" s="164"/>
      <c r="F11" s="164"/>
      <c r="G11" s="164"/>
      <c r="H11" s="164"/>
      <c r="I11" s="167"/>
    </row>
    <row r="12" spans="1:9" ht="12.75">
      <c r="A12" s="156" t="s">
        <v>205</v>
      </c>
      <c r="B12" s="157"/>
      <c r="C12" s="174" t="s">
        <v>268</v>
      </c>
      <c r="D12" s="175"/>
      <c r="E12" s="175"/>
      <c r="F12" s="175"/>
      <c r="G12" s="175"/>
      <c r="H12" s="175"/>
      <c r="I12" s="176"/>
    </row>
    <row r="13" spans="1:9" ht="12.75">
      <c r="A13" s="162"/>
      <c r="B13" s="163"/>
      <c r="C13" s="177"/>
      <c r="D13" s="164"/>
      <c r="E13" s="164"/>
      <c r="F13" s="164"/>
      <c r="G13" s="164"/>
      <c r="H13" s="164"/>
      <c r="I13" s="167"/>
    </row>
    <row r="14" spans="1:9" ht="12.75">
      <c r="A14" s="156" t="s">
        <v>206</v>
      </c>
      <c r="B14" s="157"/>
      <c r="C14" s="178">
        <v>21000</v>
      </c>
      <c r="D14" s="179"/>
      <c r="E14" s="164"/>
      <c r="F14" s="174" t="s">
        <v>269</v>
      </c>
      <c r="G14" s="175"/>
      <c r="H14" s="175"/>
      <c r="I14" s="176"/>
    </row>
    <row r="15" spans="1:9" ht="12.75">
      <c r="A15" s="162"/>
      <c r="B15" s="163"/>
      <c r="C15" s="164"/>
      <c r="D15" s="164"/>
      <c r="E15" s="164"/>
      <c r="F15" s="164"/>
      <c r="G15" s="164"/>
      <c r="H15" s="164"/>
      <c r="I15" s="167"/>
    </row>
    <row r="16" spans="1:9" ht="12.75">
      <c r="A16" s="156" t="s">
        <v>207</v>
      </c>
      <c r="B16" s="157"/>
      <c r="C16" s="174" t="s">
        <v>270</v>
      </c>
      <c r="D16" s="175"/>
      <c r="E16" s="175"/>
      <c r="F16" s="175"/>
      <c r="G16" s="175"/>
      <c r="H16" s="175"/>
      <c r="I16" s="176"/>
    </row>
    <row r="17" spans="1:9" ht="12.75">
      <c r="A17" s="162"/>
      <c r="B17" s="163"/>
      <c r="C17" s="164"/>
      <c r="D17" s="164"/>
      <c r="E17" s="164"/>
      <c r="F17" s="164"/>
      <c r="G17" s="164"/>
      <c r="H17" s="164"/>
      <c r="I17" s="167"/>
    </row>
    <row r="18" spans="1:9" ht="12.75">
      <c r="A18" s="156" t="s">
        <v>208</v>
      </c>
      <c r="B18" s="157"/>
      <c r="C18" s="180" t="s">
        <v>271</v>
      </c>
      <c r="D18" s="181"/>
      <c r="E18" s="181"/>
      <c r="F18" s="181"/>
      <c r="G18" s="181"/>
      <c r="H18" s="181"/>
      <c r="I18" s="182"/>
    </row>
    <row r="19" spans="1:9" ht="12.75">
      <c r="A19" s="162"/>
      <c r="B19" s="163"/>
      <c r="C19" s="177"/>
      <c r="D19" s="164"/>
      <c r="E19" s="164"/>
      <c r="F19" s="164"/>
      <c r="G19" s="164"/>
      <c r="H19" s="164"/>
      <c r="I19" s="167"/>
    </row>
    <row r="20" spans="1:9" ht="12.75">
      <c r="A20" s="156" t="s">
        <v>209</v>
      </c>
      <c r="B20" s="157"/>
      <c r="C20" s="180" t="s">
        <v>272</v>
      </c>
      <c r="D20" s="181"/>
      <c r="E20" s="181"/>
      <c r="F20" s="181"/>
      <c r="G20" s="181"/>
      <c r="H20" s="181"/>
      <c r="I20" s="182"/>
    </row>
    <row r="21" spans="1:9" ht="12.75">
      <c r="A21" s="162"/>
      <c r="B21" s="163"/>
      <c r="C21" s="177"/>
      <c r="D21" s="164"/>
      <c r="E21" s="164"/>
      <c r="F21" s="164"/>
      <c r="G21" s="164"/>
      <c r="H21" s="164"/>
      <c r="I21" s="167"/>
    </row>
    <row r="22" spans="1:9" ht="12.75">
      <c r="A22" s="156" t="s">
        <v>210</v>
      </c>
      <c r="B22" s="157"/>
      <c r="C22" s="183">
        <v>409</v>
      </c>
      <c r="D22" s="174" t="s">
        <v>269</v>
      </c>
      <c r="E22" s="184"/>
      <c r="F22" s="185"/>
      <c r="G22" s="156"/>
      <c r="H22" s="186"/>
      <c r="I22" s="187"/>
    </row>
    <row r="23" spans="1:9" ht="12.75">
      <c r="A23" s="162"/>
      <c r="B23" s="163"/>
      <c r="C23" s="164"/>
      <c r="D23" s="164"/>
      <c r="E23" s="164"/>
      <c r="F23" s="164"/>
      <c r="G23" s="164"/>
      <c r="H23" s="164"/>
      <c r="I23" s="167"/>
    </row>
    <row r="24" spans="1:9" ht="12.75">
      <c r="A24" s="156" t="s">
        <v>211</v>
      </c>
      <c r="B24" s="157"/>
      <c r="C24" s="183">
        <v>17</v>
      </c>
      <c r="D24" s="174" t="s">
        <v>273</v>
      </c>
      <c r="E24" s="184"/>
      <c r="F24" s="184"/>
      <c r="G24" s="185"/>
      <c r="H24" s="188" t="s">
        <v>212</v>
      </c>
      <c r="I24" s="189">
        <f>337+11+26</f>
        <v>374</v>
      </c>
    </row>
    <row r="25" spans="1:9" ht="12.75">
      <c r="A25" s="162"/>
      <c r="B25" s="163"/>
      <c r="C25" s="164"/>
      <c r="D25" s="164"/>
      <c r="E25" s="164"/>
      <c r="F25" s="164"/>
      <c r="G25" s="163"/>
      <c r="H25" s="163" t="s">
        <v>263</v>
      </c>
      <c r="I25" s="190"/>
    </row>
    <row r="26" spans="1:9" ht="12.75">
      <c r="A26" s="156" t="s">
        <v>213</v>
      </c>
      <c r="B26" s="157"/>
      <c r="C26" s="191" t="s">
        <v>295</v>
      </c>
      <c r="D26" s="192"/>
      <c r="E26" s="193"/>
      <c r="F26" s="150"/>
      <c r="G26" s="194" t="s">
        <v>214</v>
      </c>
      <c r="H26" s="157"/>
      <c r="I26" s="195" t="s">
        <v>274</v>
      </c>
    </row>
    <row r="27" spans="1:9" ht="12.75">
      <c r="A27" s="162"/>
      <c r="B27" s="163"/>
      <c r="C27" s="164"/>
      <c r="D27" s="150"/>
      <c r="E27" s="150"/>
      <c r="F27" s="150"/>
      <c r="G27" s="150"/>
      <c r="H27" s="164"/>
      <c r="I27" s="196"/>
    </row>
    <row r="28" spans="1:9" ht="12.75">
      <c r="A28" s="197" t="s">
        <v>215</v>
      </c>
      <c r="B28" s="198"/>
      <c r="C28" s="199"/>
      <c r="D28" s="199"/>
      <c r="E28" s="198" t="s">
        <v>216</v>
      </c>
      <c r="F28" s="200"/>
      <c r="G28" s="200"/>
      <c r="H28" s="199" t="s">
        <v>217</v>
      </c>
      <c r="I28" s="201"/>
    </row>
    <row r="29" spans="1:9" ht="12.75">
      <c r="A29" s="202"/>
      <c r="B29" s="193"/>
      <c r="C29" s="193"/>
      <c r="D29" s="171"/>
      <c r="E29" s="164"/>
      <c r="F29" s="164"/>
      <c r="G29" s="164"/>
      <c r="H29" s="203"/>
      <c r="I29" s="196"/>
    </row>
    <row r="30" spans="1:9" ht="12.75">
      <c r="A30" s="204"/>
      <c r="B30" s="205"/>
      <c r="C30" s="205"/>
      <c r="D30" s="206"/>
      <c r="E30" s="204"/>
      <c r="F30" s="205"/>
      <c r="G30" s="205"/>
      <c r="H30" s="158"/>
      <c r="I30" s="159"/>
    </row>
    <row r="31" spans="1:9" ht="12.75">
      <c r="A31" s="207" t="s">
        <v>296</v>
      </c>
      <c r="B31" s="208"/>
      <c r="C31" s="208"/>
      <c r="D31" s="209"/>
      <c r="E31" s="207" t="s">
        <v>297</v>
      </c>
      <c r="F31" s="208"/>
      <c r="G31" s="208"/>
      <c r="H31" s="210" t="s">
        <v>298</v>
      </c>
      <c r="I31" s="211"/>
    </row>
    <row r="32" spans="1:9" ht="12.75">
      <c r="A32" s="212"/>
      <c r="B32" s="212"/>
      <c r="C32" s="213"/>
      <c r="D32" s="214"/>
      <c r="E32" s="214"/>
      <c r="F32" s="214"/>
      <c r="G32" s="215"/>
      <c r="H32" s="216"/>
      <c r="I32" s="217"/>
    </row>
    <row r="33" spans="1:9" ht="12.75">
      <c r="A33" s="207" t="s">
        <v>299</v>
      </c>
      <c r="B33" s="208"/>
      <c r="C33" s="208"/>
      <c r="D33" s="209"/>
      <c r="E33" s="207" t="s">
        <v>300</v>
      </c>
      <c r="F33" s="208"/>
      <c r="G33" s="208"/>
      <c r="H33" s="210" t="s">
        <v>301</v>
      </c>
      <c r="I33" s="211"/>
    </row>
    <row r="34" spans="1:9" ht="12.75">
      <c r="A34" s="204"/>
      <c r="B34" s="205"/>
      <c r="C34" s="205"/>
      <c r="D34" s="206"/>
      <c r="E34" s="204"/>
      <c r="F34" s="205"/>
      <c r="G34" s="205"/>
      <c r="H34" s="158"/>
      <c r="I34" s="159"/>
    </row>
    <row r="35" spans="1:9" ht="12.75">
      <c r="A35" s="162"/>
      <c r="B35" s="163"/>
      <c r="C35" s="177"/>
      <c r="D35" s="218"/>
      <c r="E35" s="218"/>
      <c r="F35" s="218"/>
      <c r="G35" s="160"/>
      <c r="H35" s="164"/>
      <c r="I35" s="219"/>
    </row>
    <row r="36" spans="1:9" ht="12.75">
      <c r="A36" s="204"/>
      <c r="B36" s="205"/>
      <c r="C36" s="205"/>
      <c r="D36" s="206"/>
      <c r="E36" s="204"/>
      <c r="F36" s="205"/>
      <c r="G36" s="205"/>
      <c r="H36" s="158"/>
      <c r="I36" s="159"/>
    </row>
    <row r="37" spans="1:9" ht="12.75">
      <c r="A37" s="220"/>
      <c r="B37" s="221"/>
      <c r="C37" s="222"/>
      <c r="D37" s="223"/>
      <c r="E37" s="164"/>
      <c r="F37" s="222"/>
      <c r="G37" s="223"/>
      <c r="H37" s="164"/>
      <c r="I37" s="167"/>
    </row>
    <row r="38" spans="1:9" ht="12.75">
      <c r="A38" s="204"/>
      <c r="B38" s="205"/>
      <c r="C38" s="205"/>
      <c r="D38" s="206"/>
      <c r="E38" s="204"/>
      <c r="F38" s="205"/>
      <c r="G38" s="205"/>
      <c r="H38" s="158"/>
      <c r="I38" s="159"/>
    </row>
    <row r="39" spans="1:9" ht="12.75">
      <c r="A39" s="220"/>
      <c r="B39" s="221"/>
      <c r="C39" s="224"/>
      <c r="D39" s="225"/>
      <c r="E39" s="164"/>
      <c r="F39" s="224"/>
      <c r="G39" s="225"/>
      <c r="H39" s="164"/>
      <c r="I39" s="167"/>
    </row>
    <row r="40" spans="1:9" ht="12.75">
      <c r="A40" s="204"/>
      <c r="B40" s="205"/>
      <c r="C40" s="205"/>
      <c r="D40" s="206"/>
      <c r="E40" s="204"/>
      <c r="F40" s="205"/>
      <c r="G40" s="205"/>
      <c r="H40" s="158"/>
      <c r="I40" s="159"/>
    </row>
    <row r="41" spans="1:9" ht="12.75">
      <c r="A41" s="226"/>
      <c r="B41" s="227"/>
      <c r="C41" s="227"/>
      <c r="D41" s="227"/>
      <c r="E41" s="228"/>
      <c r="F41" s="229"/>
      <c r="G41" s="229"/>
      <c r="H41" s="230"/>
      <c r="I41" s="231"/>
    </row>
    <row r="42" spans="1:9" ht="12.75">
      <c r="A42" s="220"/>
      <c r="B42" s="221"/>
      <c r="C42" s="224"/>
      <c r="D42" s="225"/>
      <c r="E42" s="164"/>
      <c r="F42" s="224"/>
      <c r="G42" s="225"/>
      <c r="H42" s="164"/>
      <c r="I42" s="167"/>
    </row>
    <row r="43" spans="1:9" ht="12.75">
      <c r="A43" s="232"/>
      <c r="B43" s="233"/>
      <c r="C43" s="233"/>
      <c r="D43" s="170"/>
      <c r="E43" s="170"/>
      <c r="F43" s="233"/>
      <c r="G43" s="170"/>
      <c r="H43" s="170"/>
      <c r="I43" s="234"/>
    </row>
    <row r="44" spans="1:9" ht="12.75">
      <c r="A44" s="165" t="s">
        <v>218</v>
      </c>
      <c r="B44" s="166"/>
      <c r="C44" s="158"/>
      <c r="D44" s="159"/>
      <c r="E44" s="171"/>
      <c r="F44" s="174"/>
      <c r="G44" s="205"/>
      <c r="H44" s="205"/>
      <c r="I44" s="206"/>
    </row>
    <row r="45" spans="1:9" ht="12.75">
      <c r="A45" s="220"/>
      <c r="B45" s="221"/>
      <c r="C45" s="222"/>
      <c r="D45" s="223"/>
      <c r="E45" s="164"/>
      <c r="F45" s="222"/>
      <c r="G45" s="235"/>
      <c r="H45" s="236"/>
      <c r="I45" s="237"/>
    </row>
    <row r="46" spans="1:9" ht="12.75">
      <c r="A46" s="165" t="s">
        <v>219</v>
      </c>
      <c r="B46" s="166"/>
      <c r="C46" s="174" t="s">
        <v>275</v>
      </c>
      <c r="D46" s="238"/>
      <c r="E46" s="238"/>
      <c r="F46" s="238"/>
      <c r="G46" s="238"/>
      <c r="H46" s="238"/>
      <c r="I46" s="239"/>
    </row>
    <row r="47" spans="1:9" ht="12.75">
      <c r="A47" s="162"/>
      <c r="B47" s="163"/>
      <c r="C47" s="177" t="s">
        <v>220</v>
      </c>
      <c r="D47" s="164"/>
      <c r="E47" s="164"/>
      <c r="F47" s="164"/>
      <c r="G47" s="164"/>
      <c r="H47" s="164"/>
      <c r="I47" s="167"/>
    </row>
    <row r="48" spans="1:9" ht="12.75">
      <c r="A48" s="165" t="s">
        <v>221</v>
      </c>
      <c r="B48" s="166"/>
      <c r="C48" s="240" t="s">
        <v>276</v>
      </c>
      <c r="D48" s="241"/>
      <c r="E48" s="242"/>
      <c r="F48" s="164"/>
      <c r="G48" s="188" t="s">
        <v>222</v>
      </c>
      <c r="H48" s="240" t="s">
        <v>277</v>
      </c>
      <c r="I48" s="242"/>
    </row>
    <row r="49" spans="1:9" ht="12.75">
      <c r="A49" s="162"/>
      <c r="B49" s="163"/>
      <c r="C49" s="177"/>
      <c r="D49" s="164"/>
      <c r="E49" s="164"/>
      <c r="F49" s="164"/>
      <c r="G49" s="164"/>
      <c r="H49" s="164"/>
      <c r="I49" s="167"/>
    </row>
    <row r="50" spans="1:9" ht="12.75">
      <c r="A50" s="165" t="s">
        <v>208</v>
      </c>
      <c r="B50" s="166"/>
      <c r="C50" s="243" t="s">
        <v>278</v>
      </c>
      <c r="D50" s="241"/>
      <c r="E50" s="241"/>
      <c r="F50" s="241"/>
      <c r="G50" s="241"/>
      <c r="H50" s="241"/>
      <c r="I50" s="242"/>
    </row>
    <row r="51" spans="1:9" ht="12.75">
      <c r="A51" s="162"/>
      <c r="B51" s="163"/>
      <c r="C51" s="164"/>
      <c r="D51" s="164"/>
      <c r="E51" s="164"/>
      <c r="F51" s="164"/>
      <c r="G51" s="164"/>
      <c r="H51" s="164"/>
      <c r="I51" s="167"/>
    </row>
    <row r="52" spans="1:9" ht="12.75">
      <c r="A52" s="156" t="s">
        <v>223</v>
      </c>
      <c r="B52" s="157"/>
      <c r="C52" s="240" t="s">
        <v>293</v>
      </c>
      <c r="D52" s="241"/>
      <c r="E52" s="241"/>
      <c r="F52" s="241"/>
      <c r="G52" s="241"/>
      <c r="H52" s="241"/>
      <c r="I52" s="176"/>
    </row>
    <row r="53" spans="1:9" ht="12.75">
      <c r="A53" s="244"/>
      <c r="B53" s="170"/>
      <c r="C53" s="245" t="s">
        <v>224</v>
      </c>
      <c r="D53" s="245"/>
      <c r="E53" s="245"/>
      <c r="F53" s="245"/>
      <c r="G53" s="245"/>
      <c r="H53" s="245"/>
      <c r="I53" s="246"/>
    </row>
    <row r="54" spans="1:9" ht="12.75">
      <c r="A54" s="244"/>
      <c r="B54" s="170"/>
      <c r="C54" s="247"/>
      <c r="D54" s="247"/>
      <c r="E54" s="247"/>
      <c r="F54" s="247"/>
      <c r="G54" s="247"/>
      <c r="H54" s="247"/>
      <c r="I54" s="246"/>
    </row>
    <row r="55" spans="1:9" ht="12.75">
      <c r="A55" s="244"/>
      <c r="B55" s="248" t="s">
        <v>225</v>
      </c>
      <c r="C55" s="249"/>
      <c r="D55" s="249"/>
      <c r="E55" s="249"/>
      <c r="F55" s="250"/>
      <c r="G55" s="250"/>
      <c r="H55" s="250"/>
      <c r="I55" s="251"/>
    </row>
    <row r="56" spans="1:9" ht="12.75">
      <c r="A56" s="244"/>
      <c r="B56" s="252" t="s">
        <v>254</v>
      </c>
      <c r="C56" s="253"/>
      <c r="D56" s="253"/>
      <c r="E56" s="253"/>
      <c r="F56" s="253"/>
      <c r="G56" s="253"/>
      <c r="H56" s="253"/>
      <c r="I56" s="254"/>
    </row>
    <row r="57" spans="1:9" ht="12.75">
      <c r="A57" s="244"/>
      <c r="B57" s="252" t="s">
        <v>255</v>
      </c>
      <c r="C57" s="253"/>
      <c r="D57" s="253"/>
      <c r="E57" s="253"/>
      <c r="F57" s="253"/>
      <c r="G57" s="253"/>
      <c r="H57" s="253"/>
      <c r="I57" s="251"/>
    </row>
    <row r="58" spans="1:9" ht="12.75">
      <c r="A58" s="244"/>
      <c r="B58" s="252" t="s">
        <v>256</v>
      </c>
      <c r="C58" s="253"/>
      <c r="D58" s="253"/>
      <c r="E58" s="253"/>
      <c r="F58" s="253"/>
      <c r="G58" s="253"/>
      <c r="H58" s="253"/>
      <c r="I58" s="254"/>
    </row>
    <row r="59" spans="1:9" ht="12.75">
      <c r="A59" s="244"/>
      <c r="B59" s="252" t="s">
        <v>257</v>
      </c>
      <c r="C59" s="253"/>
      <c r="D59" s="253"/>
      <c r="E59" s="253"/>
      <c r="F59" s="253"/>
      <c r="G59" s="253"/>
      <c r="H59" s="253"/>
      <c r="I59" s="254"/>
    </row>
    <row r="60" spans="1:9" ht="12.75">
      <c r="A60" s="244"/>
      <c r="B60" s="255"/>
      <c r="C60" s="256"/>
      <c r="D60" s="256"/>
      <c r="E60" s="256"/>
      <c r="F60" s="256"/>
      <c r="G60" s="256"/>
      <c r="H60" s="256"/>
      <c r="I60" s="257"/>
    </row>
    <row r="61" spans="1:9" ht="13.5" thickBot="1">
      <c r="A61" s="258" t="s">
        <v>226</v>
      </c>
      <c r="B61" s="164"/>
      <c r="C61" s="164"/>
      <c r="D61" s="164"/>
      <c r="E61" s="164"/>
      <c r="F61" s="164"/>
      <c r="G61" s="259"/>
      <c r="H61" s="260"/>
      <c r="I61" s="261"/>
    </row>
    <row r="62" spans="1:9" ht="12.75">
      <c r="A62" s="149"/>
      <c r="B62" s="164"/>
      <c r="C62" s="164"/>
      <c r="D62" s="164"/>
      <c r="E62" s="170" t="s">
        <v>227</v>
      </c>
      <c r="F62" s="193"/>
      <c r="G62" s="262" t="s">
        <v>228</v>
      </c>
      <c r="H62" s="263"/>
      <c r="I62" s="264"/>
    </row>
    <row r="63" spans="1:9" ht="12.75">
      <c r="A63" s="265"/>
      <c r="B63" s="266"/>
      <c r="C63" s="267"/>
      <c r="D63" s="267"/>
      <c r="E63" s="267"/>
      <c r="F63" s="267"/>
      <c r="G63" s="268"/>
      <c r="H63" s="269"/>
      <c r="I63" s="270"/>
    </row>
  </sheetData>
  <sheetProtection/>
  <protectedRanges>
    <protectedRange sqref="E2 H2 C6:D6 C8:D8 C10:D10 C12:I12 C14:D14 F14:I14 C16:I16 C18:I18 C20:I20 C24:G24 C22:F22 C26 I26 I24 A30:I30 A34:D34" name="Range1"/>
    <protectedRange sqref="A31:I31 A33:I33" name="Range1_1"/>
  </protectedRanges>
  <mergeCells count="76">
    <mergeCell ref="A14:B14"/>
    <mergeCell ref="C14:D14"/>
    <mergeCell ref="F14:I14"/>
    <mergeCell ref="A16:B16"/>
    <mergeCell ref="C16:I16"/>
    <mergeCell ref="A2:D2"/>
    <mergeCell ref="A4:I4"/>
    <mergeCell ref="A6:B6"/>
    <mergeCell ref="C6:D6"/>
    <mergeCell ref="A8:B8"/>
    <mergeCell ref="C8:D8"/>
    <mergeCell ref="A12:B12"/>
    <mergeCell ref="C12:I12"/>
    <mergeCell ref="A10:B11"/>
    <mergeCell ref="C10:D10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A31:D31"/>
    <mergeCell ref="E31:G31"/>
    <mergeCell ref="H31:I31"/>
    <mergeCell ref="D32:G32"/>
    <mergeCell ref="A34:D34"/>
    <mergeCell ref="E34:G34"/>
    <mergeCell ref="H34:I34"/>
    <mergeCell ref="A33:D33"/>
    <mergeCell ref="E33:G33"/>
    <mergeCell ref="H33:I33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C46:I46"/>
    <mergeCell ref="A48:B48"/>
    <mergeCell ref="C48:E48"/>
    <mergeCell ref="H48:I48"/>
    <mergeCell ref="A1:C1"/>
    <mergeCell ref="C53:H53"/>
    <mergeCell ref="G62:I62"/>
    <mergeCell ref="G63:H63"/>
    <mergeCell ref="A50:B50"/>
    <mergeCell ref="C50:I50"/>
    <mergeCell ref="A52:B52"/>
    <mergeCell ref="C52:I52"/>
    <mergeCell ref="B55:E55"/>
    <mergeCell ref="A46:B46"/>
    <mergeCell ref="B56:I56"/>
    <mergeCell ref="B57:H57"/>
    <mergeCell ref="B58:I58"/>
    <mergeCell ref="B59:I59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uprava@slobodnadalmacija.hr"/>
    <hyperlink ref="C20" r:id="rId2" display="www.slobodnadalmacija.hr"/>
    <hyperlink ref="C50" r:id="rId3" display="anica.suvaljko@slobodnadalmacij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N71"/>
  <sheetViews>
    <sheetView view="pageBreakPreview" zoomScaleSheetLayoutView="100" workbookViewId="0" topLeftCell="A1">
      <selection activeCell="A5" sqref="A5:H5"/>
    </sheetView>
  </sheetViews>
  <sheetFormatPr defaultColWidth="9.140625" defaultRowHeight="12.75"/>
  <cols>
    <col min="1" max="3" width="9.140625" style="274" customWidth="1"/>
    <col min="4" max="4" width="4.140625" style="274" customWidth="1"/>
    <col min="5" max="5" width="4.57421875" style="274" customWidth="1"/>
    <col min="6" max="6" width="7.7109375" style="274" customWidth="1"/>
    <col min="7" max="7" width="9.140625" style="274" customWidth="1"/>
    <col min="8" max="8" width="5.140625" style="274" customWidth="1"/>
    <col min="9" max="9" width="6.57421875" style="274" customWidth="1"/>
    <col min="10" max="10" width="11.7109375" style="274" customWidth="1"/>
    <col min="11" max="11" width="10.8515625" style="274" customWidth="1"/>
    <col min="12" max="13" width="11.140625" style="274" customWidth="1"/>
    <col min="14" max="16384" width="9.140625" style="274" customWidth="1"/>
  </cols>
  <sheetData>
    <row r="1" spans="1:13" ht="12.75" customHeight="1">
      <c r="A1" s="271" t="s">
        <v>302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2"/>
      <c r="M1" s="273"/>
    </row>
    <row r="2" spans="1:13" ht="12.75" customHeight="1">
      <c r="A2" s="275" t="s">
        <v>287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6"/>
      <c r="M2" s="277"/>
    </row>
    <row r="3" spans="1:13" ht="12.75" customHeight="1">
      <c r="A3" s="278" t="s">
        <v>279</v>
      </c>
      <c r="B3" s="278"/>
      <c r="C3" s="278"/>
      <c r="D3" s="278"/>
      <c r="E3" s="278"/>
      <c r="F3" s="278"/>
      <c r="G3" s="278"/>
      <c r="H3" s="278"/>
      <c r="I3" s="278"/>
      <c r="J3" s="279"/>
      <c r="K3" s="279"/>
      <c r="L3" s="280"/>
      <c r="M3" s="281"/>
    </row>
    <row r="4" spans="1:13" ht="38.25">
      <c r="A4" s="282" t="s">
        <v>45</v>
      </c>
      <c r="B4" s="282"/>
      <c r="C4" s="282"/>
      <c r="D4" s="282"/>
      <c r="E4" s="282"/>
      <c r="F4" s="282"/>
      <c r="G4" s="282"/>
      <c r="H4" s="282"/>
      <c r="I4" s="283" t="s">
        <v>283</v>
      </c>
      <c r="J4" s="282" t="s">
        <v>264</v>
      </c>
      <c r="K4" s="282"/>
      <c r="L4" s="282" t="s">
        <v>294</v>
      </c>
      <c r="M4" s="282"/>
    </row>
    <row r="5" spans="1:13" ht="23.25" customHeight="1">
      <c r="A5" s="282"/>
      <c r="B5" s="282"/>
      <c r="C5" s="282"/>
      <c r="D5" s="282"/>
      <c r="E5" s="282"/>
      <c r="F5" s="282"/>
      <c r="G5" s="282"/>
      <c r="H5" s="282"/>
      <c r="I5" s="283"/>
      <c r="J5" s="284" t="s">
        <v>280</v>
      </c>
      <c r="K5" s="285" t="s">
        <v>281</v>
      </c>
      <c r="L5" s="284" t="s">
        <v>280</v>
      </c>
      <c r="M5" s="284" t="s">
        <v>281</v>
      </c>
    </row>
    <row r="6" spans="1:13" s="290" customFormat="1" ht="12.75">
      <c r="A6" s="286"/>
      <c r="B6" s="286"/>
      <c r="C6" s="286"/>
      <c r="D6" s="286"/>
      <c r="E6" s="286"/>
      <c r="F6" s="286"/>
      <c r="G6" s="286"/>
      <c r="H6" s="286"/>
      <c r="I6" s="287"/>
      <c r="J6" s="288"/>
      <c r="K6" s="289"/>
      <c r="L6" s="289"/>
      <c r="M6" s="289"/>
    </row>
    <row r="7" spans="1:13" ht="12.75">
      <c r="A7" s="291" t="s">
        <v>304</v>
      </c>
      <c r="B7" s="292"/>
      <c r="C7" s="292"/>
      <c r="D7" s="292"/>
      <c r="E7" s="292"/>
      <c r="F7" s="292"/>
      <c r="G7" s="292"/>
      <c r="H7" s="293"/>
      <c r="I7" s="294"/>
      <c r="J7" s="295">
        <f>SUM(J8:J9)</f>
        <v>141115734</v>
      </c>
      <c r="K7" s="295">
        <f>SUM(K8:K9)</f>
        <v>33167034</v>
      </c>
      <c r="L7" s="295">
        <f>SUM(L8:L9)</f>
        <v>132689352</v>
      </c>
      <c r="M7" s="295">
        <f>SUM(M8:M9)</f>
        <v>33576804</v>
      </c>
    </row>
    <row r="8" spans="1:13" ht="12.75">
      <c r="A8" s="296" t="s">
        <v>121</v>
      </c>
      <c r="B8" s="297"/>
      <c r="C8" s="297"/>
      <c r="D8" s="297"/>
      <c r="E8" s="297"/>
      <c r="F8" s="297"/>
      <c r="G8" s="297"/>
      <c r="H8" s="298"/>
      <c r="I8" s="294"/>
      <c r="J8" s="299">
        <v>131879459</v>
      </c>
      <c r="K8" s="300">
        <v>28390400</v>
      </c>
      <c r="L8" s="300">
        <f>126083958-278296</f>
        <v>125805662</v>
      </c>
      <c r="M8" s="300">
        <f>32501015-278296</f>
        <v>32222719</v>
      </c>
    </row>
    <row r="9" spans="1:13" ht="12.75">
      <c r="A9" s="296" t="s">
        <v>89</v>
      </c>
      <c r="B9" s="297"/>
      <c r="C9" s="297"/>
      <c r="D9" s="297"/>
      <c r="E9" s="297"/>
      <c r="F9" s="297"/>
      <c r="G9" s="297"/>
      <c r="H9" s="298"/>
      <c r="I9" s="294"/>
      <c r="J9" s="299">
        <v>9236275</v>
      </c>
      <c r="K9" s="300">
        <v>4776634</v>
      </c>
      <c r="L9" s="300">
        <f>6898095-14405</f>
        <v>6883690</v>
      </c>
      <c r="M9" s="300">
        <f>1368490-14405</f>
        <v>1354085</v>
      </c>
    </row>
    <row r="10" spans="1:13" ht="12.75">
      <c r="A10" s="296" t="s">
        <v>305</v>
      </c>
      <c r="B10" s="297"/>
      <c r="C10" s="297"/>
      <c r="D10" s="297"/>
      <c r="E10" s="297"/>
      <c r="F10" s="297"/>
      <c r="G10" s="297"/>
      <c r="H10" s="298"/>
      <c r="I10" s="294"/>
      <c r="J10" s="295">
        <f>J11+J12+J16+J20+J21+J22+J25+J26</f>
        <v>138475421</v>
      </c>
      <c r="K10" s="295">
        <f>K11+K12+K16+K20+K21+K22+K25+K26</f>
        <v>35164412</v>
      </c>
      <c r="L10" s="295">
        <f>L11+L12+L16+L20+L21+L22+L25+L26</f>
        <v>190261747</v>
      </c>
      <c r="M10" s="295">
        <f>M11+M12+M16+M20+M21+M22+M25+M26</f>
        <v>95277387</v>
      </c>
    </row>
    <row r="11" spans="1:13" ht="12.75">
      <c r="A11" s="296" t="s">
        <v>90</v>
      </c>
      <c r="B11" s="297"/>
      <c r="C11" s="297"/>
      <c r="D11" s="297"/>
      <c r="E11" s="297"/>
      <c r="F11" s="297"/>
      <c r="G11" s="297"/>
      <c r="H11" s="298"/>
      <c r="I11" s="294"/>
      <c r="J11" s="299">
        <v>0</v>
      </c>
      <c r="K11" s="300">
        <v>0</v>
      </c>
      <c r="L11" s="300">
        <v>0</v>
      </c>
      <c r="M11" s="300">
        <v>0</v>
      </c>
    </row>
    <row r="12" spans="1:13" ht="12.75">
      <c r="A12" s="296" t="s">
        <v>306</v>
      </c>
      <c r="B12" s="297"/>
      <c r="C12" s="297"/>
      <c r="D12" s="297"/>
      <c r="E12" s="297"/>
      <c r="F12" s="297"/>
      <c r="G12" s="297"/>
      <c r="H12" s="298"/>
      <c r="I12" s="294"/>
      <c r="J12" s="295">
        <f>SUM(J13:J15)</f>
        <v>62483093</v>
      </c>
      <c r="K12" s="295">
        <f>SUM(K13:K15)</f>
        <v>14875939</v>
      </c>
      <c r="L12" s="295">
        <f>SUM(L13:L15)</f>
        <v>63122859</v>
      </c>
      <c r="M12" s="295">
        <f>SUM(M13:M15)</f>
        <v>17107815</v>
      </c>
    </row>
    <row r="13" spans="1:13" ht="12.75">
      <c r="A13" s="301" t="s">
        <v>117</v>
      </c>
      <c r="B13" s="302"/>
      <c r="C13" s="302"/>
      <c r="D13" s="302"/>
      <c r="E13" s="302"/>
      <c r="F13" s="302"/>
      <c r="G13" s="302"/>
      <c r="H13" s="303"/>
      <c r="I13" s="294"/>
      <c r="J13" s="299">
        <v>25666224</v>
      </c>
      <c r="K13" s="300">
        <v>6321758</v>
      </c>
      <c r="L13" s="300">
        <v>23083452</v>
      </c>
      <c r="M13" s="300">
        <v>5521068</v>
      </c>
    </row>
    <row r="14" spans="1:13" ht="12.75">
      <c r="A14" s="301" t="s">
        <v>118</v>
      </c>
      <c r="B14" s="302"/>
      <c r="C14" s="302"/>
      <c r="D14" s="302"/>
      <c r="E14" s="302"/>
      <c r="F14" s="302"/>
      <c r="G14" s="302"/>
      <c r="H14" s="303"/>
      <c r="I14" s="294"/>
      <c r="J14" s="299">
        <v>1821832</v>
      </c>
      <c r="K14" s="300">
        <v>294976</v>
      </c>
      <c r="L14" s="300">
        <v>2603364</v>
      </c>
      <c r="M14" s="300">
        <v>1291084</v>
      </c>
    </row>
    <row r="15" spans="1:13" ht="12.75">
      <c r="A15" s="301" t="s">
        <v>47</v>
      </c>
      <c r="B15" s="302"/>
      <c r="C15" s="302"/>
      <c r="D15" s="302"/>
      <c r="E15" s="302"/>
      <c r="F15" s="302"/>
      <c r="G15" s="302"/>
      <c r="H15" s="303"/>
      <c r="I15" s="294"/>
      <c r="J15" s="299">
        <v>34995037</v>
      </c>
      <c r="K15" s="300">
        <v>8259205</v>
      </c>
      <c r="L15" s="300">
        <f>37714339-278296</f>
        <v>37436043</v>
      </c>
      <c r="M15" s="300">
        <f>10573959-278296</f>
        <v>10295663</v>
      </c>
    </row>
    <row r="16" spans="1:13" ht="12.75">
      <c r="A16" s="296" t="s">
        <v>307</v>
      </c>
      <c r="B16" s="297"/>
      <c r="C16" s="297"/>
      <c r="D16" s="297"/>
      <c r="E16" s="297"/>
      <c r="F16" s="297"/>
      <c r="G16" s="297"/>
      <c r="H16" s="298"/>
      <c r="I16" s="294"/>
      <c r="J16" s="295">
        <f>SUM(J17:J19)</f>
        <v>55176726</v>
      </c>
      <c r="K16" s="295">
        <f>SUM(K17:K19)</f>
        <v>13058238</v>
      </c>
      <c r="L16" s="295">
        <f>SUM(L17:L19)</f>
        <v>48323707</v>
      </c>
      <c r="M16" s="295">
        <f>SUM(M17:M19)</f>
        <v>11630529</v>
      </c>
    </row>
    <row r="17" spans="1:13" ht="12.75">
      <c r="A17" s="301" t="s">
        <v>48</v>
      </c>
      <c r="B17" s="302"/>
      <c r="C17" s="302"/>
      <c r="D17" s="302"/>
      <c r="E17" s="302"/>
      <c r="F17" s="302"/>
      <c r="G17" s="302"/>
      <c r="H17" s="303"/>
      <c r="I17" s="294"/>
      <c r="J17" s="299">
        <v>32204446</v>
      </c>
      <c r="K17" s="300">
        <v>7737806</v>
      </c>
      <c r="L17" s="300">
        <v>28748043</v>
      </c>
      <c r="M17" s="300">
        <v>6983422</v>
      </c>
    </row>
    <row r="18" spans="1:13" ht="12.75">
      <c r="A18" s="301" t="s">
        <v>49</v>
      </c>
      <c r="B18" s="302"/>
      <c r="C18" s="302"/>
      <c r="D18" s="302"/>
      <c r="E18" s="302"/>
      <c r="F18" s="302"/>
      <c r="G18" s="302"/>
      <c r="H18" s="303"/>
      <c r="I18" s="294"/>
      <c r="J18" s="299">
        <v>15404933</v>
      </c>
      <c r="K18" s="300">
        <v>3593909</v>
      </c>
      <c r="L18" s="300">
        <v>13202556</v>
      </c>
      <c r="M18" s="300">
        <v>3114949</v>
      </c>
    </row>
    <row r="19" spans="1:13" ht="12.75">
      <c r="A19" s="301" t="s">
        <v>50</v>
      </c>
      <c r="B19" s="302"/>
      <c r="C19" s="302"/>
      <c r="D19" s="302"/>
      <c r="E19" s="302"/>
      <c r="F19" s="302"/>
      <c r="G19" s="302"/>
      <c r="H19" s="303"/>
      <c r="I19" s="294"/>
      <c r="J19" s="299">
        <v>7567347</v>
      </c>
      <c r="K19" s="300">
        <v>1726523</v>
      </c>
      <c r="L19" s="300">
        <v>6373108</v>
      </c>
      <c r="M19" s="300">
        <v>1532158</v>
      </c>
    </row>
    <row r="20" spans="1:13" ht="12.75">
      <c r="A20" s="296" t="s">
        <v>91</v>
      </c>
      <c r="B20" s="297"/>
      <c r="C20" s="297"/>
      <c r="D20" s="297"/>
      <c r="E20" s="297"/>
      <c r="F20" s="297"/>
      <c r="G20" s="297"/>
      <c r="H20" s="298"/>
      <c r="I20" s="294"/>
      <c r="J20" s="299">
        <v>6263529</v>
      </c>
      <c r="K20" s="300">
        <v>1613691</v>
      </c>
      <c r="L20" s="300">
        <v>9265606</v>
      </c>
      <c r="M20" s="300">
        <v>4168562</v>
      </c>
    </row>
    <row r="21" spans="1:13" ht="12.75">
      <c r="A21" s="296" t="s">
        <v>92</v>
      </c>
      <c r="B21" s="297"/>
      <c r="C21" s="297"/>
      <c r="D21" s="297"/>
      <c r="E21" s="297"/>
      <c r="F21" s="297"/>
      <c r="G21" s="297"/>
      <c r="H21" s="298"/>
      <c r="I21" s="294"/>
      <c r="J21" s="299">
        <v>5150255</v>
      </c>
      <c r="K21" s="300">
        <v>-667973</v>
      </c>
      <c r="L21" s="300">
        <v>7232935</v>
      </c>
      <c r="M21" s="300">
        <v>1889013</v>
      </c>
    </row>
    <row r="22" spans="1:13" ht="12.75">
      <c r="A22" s="296" t="s">
        <v>308</v>
      </c>
      <c r="B22" s="297"/>
      <c r="C22" s="297"/>
      <c r="D22" s="297"/>
      <c r="E22" s="297"/>
      <c r="F22" s="297"/>
      <c r="G22" s="297"/>
      <c r="H22" s="298"/>
      <c r="I22" s="294"/>
      <c r="J22" s="295">
        <f>SUM(J23:J24)</f>
        <v>3982920</v>
      </c>
      <c r="K22" s="295">
        <f>SUM(K23:K24)</f>
        <v>877918</v>
      </c>
      <c r="L22" s="295">
        <f>SUM(L23:L24)</f>
        <v>35506629</v>
      </c>
      <c r="M22" s="295">
        <f>SUM(M23:M24)</f>
        <v>34056614</v>
      </c>
    </row>
    <row r="23" spans="1:13" ht="12.75">
      <c r="A23" s="301" t="s">
        <v>108</v>
      </c>
      <c r="B23" s="302"/>
      <c r="C23" s="302"/>
      <c r="D23" s="302"/>
      <c r="E23" s="302"/>
      <c r="F23" s="302"/>
      <c r="G23" s="302"/>
      <c r="H23" s="303"/>
      <c r="I23" s="294"/>
      <c r="J23" s="299"/>
      <c r="K23" s="300">
        <v>0</v>
      </c>
      <c r="L23" s="300">
        <v>0</v>
      </c>
      <c r="M23" s="300">
        <v>0</v>
      </c>
    </row>
    <row r="24" spans="1:13" ht="12.75">
      <c r="A24" s="301" t="s">
        <v>109</v>
      </c>
      <c r="B24" s="302"/>
      <c r="C24" s="302"/>
      <c r="D24" s="302"/>
      <c r="E24" s="302"/>
      <c r="F24" s="302"/>
      <c r="G24" s="302"/>
      <c r="H24" s="303"/>
      <c r="I24" s="294"/>
      <c r="J24" s="299">
        <v>3982920</v>
      </c>
      <c r="K24" s="300">
        <v>877918</v>
      </c>
      <c r="L24" s="300">
        <v>35506629</v>
      </c>
      <c r="M24" s="300">
        <v>34056614</v>
      </c>
    </row>
    <row r="25" spans="1:13" ht="12.75">
      <c r="A25" s="296" t="s">
        <v>93</v>
      </c>
      <c r="B25" s="297"/>
      <c r="C25" s="297"/>
      <c r="D25" s="297"/>
      <c r="E25" s="297"/>
      <c r="F25" s="297"/>
      <c r="G25" s="297"/>
      <c r="H25" s="298"/>
      <c r="I25" s="294"/>
      <c r="J25" s="299">
        <v>2140778</v>
      </c>
      <c r="K25" s="300">
        <v>2140778</v>
      </c>
      <c r="L25" s="300">
        <v>11000000</v>
      </c>
      <c r="M25" s="300">
        <v>11000000</v>
      </c>
    </row>
    <row r="26" spans="1:13" ht="12.75">
      <c r="A26" s="296" t="s">
        <v>36</v>
      </c>
      <c r="B26" s="297"/>
      <c r="C26" s="297"/>
      <c r="D26" s="297"/>
      <c r="E26" s="297"/>
      <c r="F26" s="297"/>
      <c r="G26" s="297"/>
      <c r="H26" s="298"/>
      <c r="I26" s="294"/>
      <c r="J26" s="299">
        <v>3278120</v>
      </c>
      <c r="K26" s="300">
        <v>3265821</v>
      </c>
      <c r="L26" s="300">
        <f>15824416-14405</f>
        <v>15810011</v>
      </c>
      <c r="M26" s="300">
        <f>15439259-14405</f>
        <v>15424854</v>
      </c>
    </row>
    <row r="27" spans="1:13" ht="12.75">
      <c r="A27" s="296" t="s">
        <v>309</v>
      </c>
      <c r="B27" s="297"/>
      <c r="C27" s="297"/>
      <c r="D27" s="297"/>
      <c r="E27" s="297"/>
      <c r="F27" s="297"/>
      <c r="G27" s="297"/>
      <c r="H27" s="298"/>
      <c r="I27" s="294"/>
      <c r="J27" s="295">
        <f>SUM(J28:J32)</f>
        <v>2878283</v>
      </c>
      <c r="K27" s="295">
        <f>SUM(K28:K32)</f>
        <v>-360875</v>
      </c>
      <c r="L27" s="295">
        <f>SUM(L28:L32)</f>
        <v>3703482</v>
      </c>
      <c r="M27" s="295">
        <f>SUM(M28:M32)</f>
        <v>1424982</v>
      </c>
    </row>
    <row r="28" spans="1:13" ht="24" customHeight="1">
      <c r="A28" s="296" t="s">
        <v>180</v>
      </c>
      <c r="B28" s="297"/>
      <c r="C28" s="297"/>
      <c r="D28" s="297"/>
      <c r="E28" s="297"/>
      <c r="F28" s="297"/>
      <c r="G28" s="297"/>
      <c r="H28" s="298"/>
      <c r="I28" s="294"/>
      <c r="J28" s="299">
        <v>1824755</v>
      </c>
      <c r="K28" s="300">
        <v>624844</v>
      </c>
      <c r="L28" s="300">
        <f>1831816-41353</f>
        <v>1790463</v>
      </c>
      <c r="M28" s="300">
        <f>177884-41353</f>
        <v>136531</v>
      </c>
    </row>
    <row r="29" spans="1:13" ht="24" customHeight="1">
      <c r="A29" s="296" t="s">
        <v>122</v>
      </c>
      <c r="B29" s="297"/>
      <c r="C29" s="297"/>
      <c r="D29" s="297"/>
      <c r="E29" s="297"/>
      <c r="F29" s="297"/>
      <c r="G29" s="297"/>
      <c r="H29" s="298"/>
      <c r="I29" s="294"/>
      <c r="J29" s="299">
        <v>1053528</v>
      </c>
      <c r="K29" s="300">
        <v>-758636</v>
      </c>
      <c r="L29" s="300">
        <v>1913019</v>
      </c>
      <c r="M29" s="300">
        <v>1288451</v>
      </c>
    </row>
    <row r="30" spans="1:13" ht="16.5" customHeight="1">
      <c r="A30" s="296" t="s">
        <v>110</v>
      </c>
      <c r="B30" s="297"/>
      <c r="C30" s="297"/>
      <c r="D30" s="297"/>
      <c r="E30" s="297"/>
      <c r="F30" s="297"/>
      <c r="G30" s="297"/>
      <c r="H30" s="298"/>
      <c r="I30" s="294"/>
      <c r="J30" s="299">
        <v>0</v>
      </c>
      <c r="K30" s="300">
        <v>-227083</v>
      </c>
      <c r="L30" s="300">
        <v>0</v>
      </c>
      <c r="M30" s="300">
        <v>0</v>
      </c>
    </row>
    <row r="31" spans="1:13" ht="15.75" customHeight="1">
      <c r="A31" s="296" t="s">
        <v>176</v>
      </c>
      <c r="B31" s="297"/>
      <c r="C31" s="297"/>
      <c r="D31" s="297"/>
      <c r="E31" s="297"/>
      <c r="F31" s="297"/>
      <c r="G31" s="297"/>
      <c r="H31" s="298"/>
      <c r="I31" s="294"/>
      <c r="J31" s="299"/>
      <c r="K31" s="300">
        <v>0</v>
      </c>
      <c r="L31" s="300">
        <v>0</v>
      </c>
      <c r="M31" s="300">
        <v>0</v>
      </c>
    </row>
    <row r="32" spans="1:13" ht="16.5" customHeight="1">
      <c r="A32" s="296" t="s">
        <v>111</v>
      </c>
      <c r="B32" s="297"/>
      <c r="C32" s="297"/>
      <c r="D32" s="297"/>
      <c r="E32" s="297"/>
      <c r="F32" s="297"/>
      <c r="G32" s="297"/>
      <c r="H32" s="298"/>
      <c r="I32" s="294"/>
      <c r="J32" s="299"/>
      <c r="K32" s="300">
        <v>0</v>
      </c>
      <c r="L32" s="300">
        <v>0</v>
      </c>
      <c r="M32" s="300">
        <v>0</v>
      </c>
    </row>
    <row r="33" spans="1:13" ht="12.75">
      <c r="A33" s="296" t="s">
        <v>310</v>
      </c>
      <c r="B33" s="297"/>
      <c r="C33" s="297"/>
      <c r="D33" s="297"/>
      <c r="E33" s="297"/>
      <c r="F33" s="297"/>
      <c r="G33" s="297"/>
      <c r="H33" s="298"/>
      <c r="I33" s="294"/>
      <c r="J33" s="295">
        <f>SUM(J34:J37)</f>
        <v>1682273</v>
      </c>
      <c r="K33" s="295">
        <f>SUM(K34:K37)</f>
        <v>13881</v>
      </c>
      <c r="L33" s="295">
        <f>SUM(L34:L37)</f>
        <v>1222715</v>
      </c>
      <c r="M33" s="295">
        <f>SUM(M34:M37)</f>
        <v>307288</v>
      </c>
    </row>
    <row r="34" spans="1:13" ht="12.75">
      <c r="A34" s="296" t="s">
        <v>52</v>
      </c>
      <c r="B34" s="297"/>
      <c r="C34" s="297"/>
      <c r="D34" s="297"/>
      <c r="E34" s="297"/>
      <c r="F34" s="297"/>
      <c r="G34" s="297"/>
      <c r="H34" s="298"/>
      <c r="I34" s="294"/>
      <c r="J34" s="299"/>
      <c r="K34" s="300">
        <v>-150508</v>
      </c>
      <c r="L34" s="300">
        <f>177883-41353</f>
        <v>136530</v>
      </c>
      <c r="M34" s="300">
        <f>177883-41353</f>
        <v>136530</v>
      </c>
    </row>
    <row r="35" spans="1:13" ht="12.75">
      <c r="A35" s="296" t="s">
        <v>51</v>
      </c>
      <c r="B35" s="297"/>
      <c r="C35" s="297"/>
      <c r="D35" s="297"/>
      <c r="E35" s="297"/>
      <c r="F35" s="297"/>
      <c r="G35" s="297"/>
      <c r="H35" s="298"/>
      <c r="I35" s="294"/>
      <c r="J35" s="299">
        <v>1682273</v>
      </c>
      <c r="K35" s="300">
        <v>164389</v>
      </c>
      <c r="L35" s="300">
        <v>1086185</v>
      </c>
      <c r="M35" s="300">
        <v>170758</v>
      </c>
    </row>
    <row r="36" spans="1:13" ht="12.75">
      <c r="A36" s="296" t="s">
        <v>177</v>
      </c>
      <c r="B36" s="297"/>
      <c r="C36" s="297"/>
      <c r="D36" s="297"/>
      <c r="E36" s="297"/>
      <c r="F36" s="297"/>
      <c r="G36" s="297"/>
      <c r="H36" s="298"/>
      <c r="I36" s="294"/>
      <c r="J36" s="299"/>
      <c r="K36" s="300">
        <v>0</v>
      </c>
      <c r="L36" s="300">
        <v>0</v>
      </c>
      <c r="M36" s="300">
        <v>0</v>
      </c>
    </row>
    <row r="37" spans="1:13" ht="12.75">
      <c r="A37" s="296" t="s">
        <v>53</v>
      </c>
      <c r="B37" s="297"/>
      <c r="C37" s="297"/>
      <c r="D37" s="297"/>
      <c r="E37" s="297"/>
      <c r="F37" s="297"/>
      <c r="G37" s="297"/>
      <c r="H37" s="298"/>
      <c r="I37" s="294"/>
      <c r="J37" s="299"/>
      <c r="K37" s="300">
        <v>0</v>
      </c>
      <c r="L37" s="300">
        <v>0</v>
      </c>
      <c r="M37" s="300">
        <v>0</v>
      </c>
    </row>
    <row r="38" spans="1:13" ht="12.75">
      <c r="A38" s="296" t="s">
        <v>156</v>
      </c>
      <c r="B38" s="297"/>
      <c r="C38" s="297"/>
      <c r="D38" s="297"/>
      <c r="E38" s="297"/>
      <c r="F38" s="297"/>
      <c r="G38" s="297"/>
      <c r="H38" s="298"/>
      <c r="I38" s="294"/>
      <c r="J38" s="299">
        <v>134789</v>
      </c>
      <c r="K38" s="300">
        <v>134789</v>
      </c>
      <c r="L38" s="300">
        <v>0</v>
      </c>
      <c r="M38" s="300">
        <v>0</v>
      </c>
    </row>
    <row r="39" spans="1:13" ht="12.75">
      <c r="A39" s="296" t="s">
        <v>157</v>
      </c>
      <c r="B39" s="297"/>
      <c r="C39" s="297"/>
      <c r="D39" s="297"/>
      <c r="E39" s="297"/>
      <c r="F39" s="297"/>
      <c r="G39" s="297"/>
      <c r="H39" s="298"/>
      <c r="I39" s="294"/>
      <c r="J39" s="299">
        <v>2587545</v>
      </c>
      <c r="K39" s="300">
        <v>2587545</v>
      </c>
      <c r="L39" s="300">
        <f>3000000*0.5436</f>
        <v>1630800</v>
      </c>
      <c r="M39" s="300">
        <f>3000000*0.5436</f>
        <v>1630800</v>
      </c>
    </row>
    <row r="40" spans="1:13" ht="12.75">
      <c r="A40" s="296" t="s">
        <v>178</v>
      </c>
      <c r="B40" s="297"/>
      <c r="C40" s="297"/>
      <c r="D40" s="297"/>
      <c r="E40" s="297"/>
      <c r="F40" s="297"/>
      <c r="G40" s="297"/>
      <c r="H40" s="298"/>
      <c r="I40" s="294"/>
      <c r="J40" s="299"/>
      <c r="K40" s="300">
        <v>0</v>
      </c>
      <c r="L40" s="300">
        <v>0</v>
      </c>
      <c r="M40" s="300">
        <v>0</v>
      </c>
    </row>
    <row r="41" spans="1:13" ht="12.75">
      <c r="A41" s="296" t="s">
        <v>179</v>
      </c>
      <c r="B41" s="297"/>
      <c r="C41" s="297"/>
      <c r="D41" s="297"/>
      <c r="E41" s="297"/>
      <c r="F41" s="297"/>
      <c r="G41" s="297"/>
      <c r="H41" s="298"/>
      <c r="I41" s="294"/>
      <c r="J41" s="299"/>
      <c r="K41" s="300">
        <v>0</v>
      </c>
      <c r="L41" s="300">
        <v>0</v>
      </c>
      <c r="M41" s="300">
        <v>0</v>
      </c>
    </row>
    <row r="42" spans="1:13" ht="12.75">
      <c r="A42" s="296" t="s">
        <v>311</v>
      </c>
      <c r="B42" s="297"/>
      <c r="C42" s="297"/>
      <c r="D42" s="297"/>
      <c r="E42" s="297"/>
      <c r="F42" s="297"/>
      <c r="G42" s="297"/>
      <c r="H42" s="298"/>
      <c r="I42" s="294"/>
      <c r="J42" s="300">
        <f>J7+J27+J38+J40</f>
        <v>144128806</v>
      </c>
      <c r="K42" s="300">
        <f>K7+K27+K38+K40</f>
        <v>32940948</v>
      </c>
      <c r="L42" s="300">
        <f>L7+L27+L38+L40</f>
        <v>136392834</v>
      </c>
      <c r="M42" s="300">
        <f>M7+M27+M38+M40</f>
        <v>35001786</v>
      </c>
    </row>
    <row r="43" spans="1:13" ht="12.75">
      <c r="A43" s="296" t="s">
        <v>312</v>
      </c>
      <c r="B43" s="297"/>
      <c r="C43" s="297"/>
      <c r="D43" s="297"/>
      <c r="E43" s="297"/>
      <c r="F43" s="297"/>
      <c r="G43" s="297"/>
      <c r="H43" s="298"/>
      <c r="I43" s="294"/>
      <c r="J43" s="300">
        <f>J10+J33+J39+J41</f>
        <v>142745239</v>
      </c>
      <c r="K43" s="300">
        <f>K10+K33+K39+K41</f>
        <v>37765838</v>
      </c>
      <c r="L43" s="300">
        <f>L10+L33+L39+L41</f>
        <v>193115262</v>
      </c>
      <c r="M43" s="300">
        <f>M10+M33+M39+M41</f>
        <v>97215475</v>
      </c>
    </row>
    <row r="44" spans="1:13" ht="12.75">
      <c r="A44" s="296" t="s">
        <v>313</v>
      </c>
      <c r="B44" s="297"/>
      <c r="C44" s="297"/>
      <c r="D44" s="297"/>
      <c r="E44" s="297"/>
      <c r="F44" s="297"/>
      <c r="G44" s="297"/>
      <c r="H44" s="298"/>
      <c r="I44" s="294"/>
      <c r="J44" s="300">
        <f>J42-J43</f>
        <v>1383567</v>
      </c>
      <c r="K44" s="300">
        <f>K42-K43</f>
        <v>-4824890</v>
      </c>
      <c r="L44" s="300">
        <f>L42-L43</f>
        <v>-56722428</v>
      </c>
      <c r="M44" s="300">
        <f>M42-M43</f>
        <v>-62213689</v>
      </c>
    </row>
    <row r="45" spans="1:13" ht="12.75">
      <c r="A45" s="304" t="s">
        <v>172</v>
      </c>
      <c r="B45" s="305"/>
      <c r="C45" s="305"/>
      <c r="D45" s="305"/>
      <c r="E45" s="305"/>
      <c r="F45" s="305"/>
      <c r="G45" s="305"/>
      <c r="H45" s="306"/>
      <c r="I45" s="294"/>
      <c r="J45" s="300">
        <f>IF(J42&gt;J43,J42-J43,0)</f>
        <v>1383567</v>
      </c>
      <c r="K45" s="300">
        <f>IF(K42&gt;K43,K42-K43,0)</f>
        <v>0</v>
      </c>
      <c r="L45" s="300">
        <f>IF(L42&gt;L43,L42-L43,0)</f>
        <v>0</v>
      </c>
      <c r="M45" s="300">
        <f>IF(M42&gt;M43,M42-M43,0)</f>
        <v>0</v>
      </c>
    </row>
    <row r="46" spans="1:13" ht="12.75">
      <c r="A46" s="304" t="s">
        <v>173</v>
      </c>
      <c r="B46" s="305"/>
      <c r="C46" s="305"/>
      <c r="D46" s="305"/>
      <c r="E46" s="305"/>
      <c r="F46" s="305"/>
      <c r="G46" s="305"/>
      <c r="H46" s="306"/>
      <c r="I46" s="294"/>
      <c r="J46" s="300">
        <f>IF(J43&gt;J42,J43-J42,0)</f>
        <v>0</v>
      </c>
      <c r="K46" s="300">
        <f>IF(K43&gt;K42,K43-K42,0)</f>
        <v>4824890</v>
      </c>
      <c r="L46" s="300">
        <f>IF(L43&gt;L42,L43-L42,0)</f>
        <v>56722428</v>
      </c>
      <c r="M46" s="300">
        <f>IF(M43&gt;M42,M43-M42,0)</f>
        <v>62213689</v>
      </c>
    </row>
    <row r="47" spans="1:13" ht="12.75">
      <c r="A47" s="296" t="s">
        <v>171</v>
      </c>
      <c r="B47" s="297"/>
      <c r="C47" s="297"/>
      <c r="D47" s="297"/>
      <c r="E47" s="297"/>
      <c r="F47" s="297"/>
      <c r="G47" s="297"/>
      <c r="H47" s="298"/>
      <c r="I47" s="294"/>
      <c r="J47" s="299">
        <v>874786</v>
      </c>
      <c r="K47" s="300">
        <v>874786</v>
      </c>
      <c r="L47" s="307"/>
      <c r="M47" s="300">
        <v>0</v>
      </c>
    </row>
    <row r="48" spans="1:13" ht="12.75">
      <c r="A48" s="296" t="s">
        <v>314</v>
      </c>
      <c r="B48" s="297"/>
      <c r="C48" s="297"/>
      <c r="D48" s="297"/>
      <c r="E48" s="297"/>
      <c r="F48" s="297"/>
      <c r="G48" s="297"/>
      <c r="H48" s="298"/>
      <c r="I48" s="294"/>
      <c r="J48" s="300">
        <f>J44-J47</f>
        <v>508781</v>
      </c>
      <c r="K48" s="300">
        <f>K44-K47</f>
        <v>-5699676</v>
      </c>
      <c r="L48" s="300">
        <f>L44-L47</f>
        <v>-56722428</v>
      </c>
      <c r="M48" s="300">
        <f>M44-M47</f>
        <v>-62213689</v>
      </c>
    </row>
    <row r="49" spans="1:13" ht="12.75">
      <c r="A49" s="304" t="s">
        <v>154</v>
      </c>
      <c r="B49" s="305"/>
      <c r="C49" s="305"/>
      <c r="D49" s="305"/>
      <c r="E49" s="305"/>
      <c r="F49" s="305"/>
      <c r="G49" s="305"/>
      <c r="H49" s="306"/>
      <c r="I49" s="294"/>
      <c r="J49" s="300">
        <f>IF(J48&gt;0,J48,0)</f>
        <v>508781</v>
      </c>
      <c r="K49" s="300">
        <f>IF(K48&gt;0,K48,0)</f>
        <v>0</v>
      </c>
      <c r="L49" s="300">
        <f>IF(L48&gt;0,L48,0)</f>
        <v>0</v>
      </c>
      <c r="M49" s="300">
        <f>IF(M48&gt;0,M48,0)</f>
        <v>0</v>
      </c>
    </row>
    <row r="50" spans="1:13" ht="12.75">
      <c r="A50" s="308" t="s">
        <v>174</v>
      </c>
      <c r="B50" s="309"/>
      <c r="C50" s="309"/>
      <c r="D50" s="309"/>
      <c r="E50" s="309"/>
      <c r="F50" s="309"/>
      <c r="G50" s="309"/>
      <c r="H50" s="310"/>
      <c r="I50" s="294"/>
      <c r="J50" s="300">
        <f>IF(J48&lt;0,-J48,0)</f>
        <v>0</v>
      </c>
      <c r="K50" s="300">
        <f>IF(K48&lt;0,-K48,0)</f>
        <v>5699676</v>
      </c>
      <c r="L50" s="300">
        <f>IF(L48&lt;0,-L48,0)</f>
        <v>56722428</v>
      </c>
      <c r="M50" s="300">
        <f>IF(M48&lt;0,-M48,0)</f>
        <v>62213689</v>
      </c>
    </row>
    <row r="51" spans="1:13" ht="12.75" customHeight="1">
      <c r="A51" s="311" t="s">
        <v>259</v>
      </c>
      <c r="B51" s="312"/>
      <c r="C51" s="312"/>
      <c r="D51" s="312"/>
      <c r="E51" s="312"/>
      <c r="F51" s="312"/>
      <c r="G51" s="312"/>
      <c r="H51" s="312"/>
      <c r="I51" s="312"/>
      <c r="J51" s="312"/>
      <c r="K51" s="312"/>
      <c r="L51" s="313"/>
      <c r="M51" s="314"/>
    </row>
    <row r="52" spans="1:13" ht="12.75" customHeight="1">
      <c r="A52" s="291" t="s">
        <v>149</v>
      </c>
      <c r="B52" s="292"/>
      <c r="C52" s="292"/>
      <c r="D52" s="292"/>
      <c r="E52" s="292"/>
      <c r="F52" s="292"/>
      <c r="G52" s="292"/>
      <c r="H52" s="292"/>
      <c r="I52" s="315"/>
      <c r="J52" s="315"/>
      <c r="K52" s="315"/>
      <c r="L52" s="316"/>
      <c r="M52" s="316"/>
    </row>
    <row r="53" spans="1:14" ht="12.75">
      <c r="A53" s="317" t="s">
        <v>187</v>
      </c>
      <c r="B53" s="318"/>
      <c r="C53" s="318"/>
      <c r="D53" s="318"/>
      <c r="E53" s="318"/>
      <c r="F53" s="318"/>
      <c r="G53" s="318"/>
      <c r="H53" s="319"/>
      <c r="I53" s="294"/>
      <c r="J53" s="294"/>
      <c r="K53" s="299"/>
      <c r="L53" s="299"/>
      <c r="M53" s="299"/>
      <c r="N53" s="320"/>
    </row>
    <row r="54" spans="1:13" ht="12.75">
      <c r="A54" s="317" t="s">
        <v>188</v>
      </c>
      <c r="B54" s="318"/>
      <c r="C54" s="318"/>
      <c r="D54" s="318"/>
      <c r="E54" s="318"/>
      <c r="F54" s="318"/>
      <c r="G54" s="318"/>
      <c r="H54" s="319"/>
      <c r="I54" s="294"/>
      <c r="J54" s="294"/>
      <c r="K54" s="299"/>
      <c r="L54" s="299"/>
      <c r="M54" s="299"/>
    </row>
    <row r="55" spans="1:13" ht="12.75" customHeight="1">
      <c r="A55" s="311" t="s">
        <v>151</v>
      </c>
      <c r="B55" s="312"/>
      <c r="C55" s="312"/>
      <c r="D55" s="312"/>
      <c r="E55" s="312"/>
      <c r="F55" s="312"/>
      <c r="G55" s="312"/>
      <c r="H55" s="312"/>
      <c r="I55" s="312"/>
      <c r="J55" s="312"/>
      <c r="K55" s="312"/>
      <c r="L55" s="313"/>
      <c r="M55" s="314"/>
    </row>
    <row r="56" spans="1:13" ht="12.75">
      <c r="A56" s="291" t="s">
        <v>162</v>
      </c>
      <c r="B56" s="292"/>
      <c r="C56" s="292"/>
      <c r="D56" s="292"/>
      <c r="E56" s="292"/>
      <c r="F56" s="292"/>
      <c r="G56" s="292"/>
      <c r="H56" s="293"/>
      <c r="I56" s="321"/>
      <c r="J56" s="299">
        <f>J48</f>
        <v>508781</v>
      </c>
      <c r="K56" s="299">
        <f>K48</f>
        <v>-5699676</v>
      </c>
      <c r="L56" s="299">
        <f>L48</f>
        <v>-56722428</v>
      </c>
      <c r="M56" s="299">
        <f>M48</f>
        <v>-62213689</v>
      </c>
    </row>
    <row r="57" spans="1:13" ht="12.75">
      <c r="A57" s="296" t="s">
        <v>315</v>
      </c>
      <c r="B57" s="297"/>
      <c r="C57" s="297"/>
      <c r="D57" s="297"/>
      <c r="E57" s="297"/>
      <c r="F57" s="297"/>
      <c r="G57" s="297"/>
      <c r="H57" s="298"/>
      <c r="I57" s="322"/>
      <c r="J57" s="300">
        <f>SUM(J58:J64)</f>
        <v>0</v>
      </c>
      <c r="K57" s="300">
        <f>SUM(K58:K64)</f>
        <v>0</v>
      </c>
      <c r="L57" s="300">
        <f>SUM(L58:L64)</f>
        <v>0</v>
      </c>
      <c r="M57" s="300">
        <f>SUM(M58:M64)</f>
        <v>0</v>
      </c>
    </row>
    <row r="58" spans="1:13" ht="12.75">
      <c r="A58" s="296" t="s">
        <v>181</v>
      </c>
      <c r="B58" s="297"/>
      <c r="C58" s="297"/>
      <c r="D58" s="297"/>
      <c r="E58" s="297"/>
      <c r="F58" s="297"/>
      <c r="G58" s="297"/>
      <c r="H58" s="298"/>
      <c r="I58" s="322"/>
      <c r="J58" s="299"/>
      <c r="K58" s="299"/>
      <c r="L58" s="299"/>
      <c r="M58" s="299"/>
    </row>
    <row r="59" spans="1:13" ht="12.75">
      <c r="A59" s="296" t="s">
        <v>182</v>
      </c>
      <c r="B59" s="297"/>
      <c r="C59" s="297"/>
      <c r="D59" s="297"/>
      <c r="E59" s="297"/>
      <c r="F59" s="297"/>
      <c r="G59" s="297"/>
      <c r="H59" s="298"/>
      <c r="I59" s="322"/>
      <c r="J59" s="299"/>
      <c r="K59" s="299"/>
      <c r="L59" s="299"/>
      <c r="M59" s="299"/>
    </row>
    <row r="60" spans="1:13" ht="12.75">
      <c r="A60" s="296" t="s">
        <v>34</v>
      </c>
      <c r="B60" s="297"/>
      <c r="C60" s="297"/>
      <c r="D60" s="297"/>
      <c r="E60" s="297"/>
      <c r="F60" s="297"/>
      <c r="G60" s="297"/>
      <c r="H60" s="298"/>
      <c r="I60" s="322"/>
      <c r="J60" s="299"/>
      <c r="K60" s="299"/>
      <c r="L60" s="299"/>
      <c r="M60" s="299"/>
    </row>
    <row r="61" spans="1:13" ht="12.75">
      <c r="A61" s="296" t="s">
        <v>183</v>
      </c>
      <c r="B61" s="297"/>
      <c r="C61" s="297"/>
      <c r="D61" s="297"/>
      <c r="E61" s="297"/>
      <c r="F61" s="297"/>
      <c r="G61" s="297"/>
      <c r="H61" s="298"/>
      <c r="I61" s="322"/>
      <c r="J61" s="299"/>
      <c r="K61" s="299"/>
      <c r="L61" s="299"/>
      <c r="M61" s="299"/>
    </row>
    <row r="62" spans="1:13" ht="12.75">
      <c r="A62" s="296" t="s">
        <v>184</v>
      </c>
      <c r="B62" s="297"/>
      <c r="C62" s="297"/>
      <c r="D62" s="297"/>
      <c r="E62" s="297"/>
      <c r="F62" s="297"/>
      <c r="G62" s="297"/>
      <c r="H62" s="298"/>
      <c r="I62" s="322"/>
      <c r="J62" s="299"/>
      <c r="K62" s="299"/>
      <c r="L62" s="299"/>
      <c r="M62" s="299"/>
    </row>
    <row r="63" spans="1:13" ht="12.75">
      <c r="A63" s="296" t="s">
        <v>185</v>
      </c>
      <c r="B63" s="297"/>
      <c r="C63" s="297"/>
      <c r="D63" s="297"/>
      <c r="E63" s="297"/>
      <c r="F63" s="297"/>
      <c r="G63" s="297"/>
      <c r="H63" s="298"/>
      <c r="I63" s="322"/>
      <c r="J63" s="299"/>
      <c r="K63" s="299"/>
      <c r="L63" s="299"/>
      <c r="M63" s="299"/>
    </row>
    <row r="64" spans="1:13" ht="12.75">
      <c r="A64" s="296" t="s">
        <v>186</v>
      </c>
      <c r="B64" s="297"/>
      <c r="C64" s="297"/>
      <c r="D64" s="297"/>
      <c r="E64" s="297"/>
      <c r="F64" s="297"/>
      <c r="G64" s="297"/>
      <c r="H64" s="298"/>
      <c r="I64" s="322"/>
      <c r="J64" s="299"/>
      <c r="K64" s="299"/>
      <c r="L64" s="299"/>
      <c r="M64" s="299"/>
    </row>
    <row r="65" spans="1:13" ht="12.75">
      <c r="A65" s="296" t="s">
        <v>175</v>
      </c>
      <c r="B65" s="297"/>
      <c r="C65" s="297"/>
      <c r="D65" s="297"/>
      <c r="E65" s="297"/>
      <c r="F65" s="297"/>
      <c r="G65" s="297"/>
      <c r="H65" s="298"/>
      <c r="I65" s="322"/>
      <c r="J65" s="299"/>
      <c r="K65" s="299"/>
      <c r="L65" s="299"/>
      <c r="M65" s="299"/>
    </row>
    <row r="66" spans="1:13" ht="12.75">
      <c r="A66" s="296" t="s">
        <v>316</v>
      </c>
      <c r="B66" s="297"/>
      <c r="C66" s="297"/>
      <c r="D66" s="297"/>
      <c r="E66" s="297"/>
      <c r="F66" s="297"/>
      <c r="G66" s="297"/>
      <c r="H66" s="298"/>
      <c r="I66" s="322"/>
      <c r="J66" s="300">
        <f>J57-J65</f>
        <v>0</v>
      </c>
      <c r="K66" s="300">
        <f>K57-K65</f>
        <v>0</v>
      </c>
      <c r="L66" s="300">
        <f>L57-L65</f>
        <v>0</v>
      </c>
      <c r="M66" s="300">
        <f>M57-M65</f>
        <v>0</v>
      </c>
    </row>
    <row r="67" spans="1:13" ht="12.75">
      <c r="A67" s="296" t="s">
        <v>155</v>
      </c>
      <c r="B67" s="297"/>
      <c r="C67" s="297"/>
      <c r="D67" s="297"/>
      <c r="E67" s="297"/>
      <c r="F67" s="297"/>
      <c r="G67" s="297"/>
      <c r="H67" s="298"/>
      <c r="I67" s="322"/>
      <c r="J67" s="300">
        <f>J56+J66</f>
        <v>508781</v>
      </c>
      <c r="K67" s="300">
        <f>K56+K66</f>
        <v>-5699676</v>
      </c>
      <c r="L67" s="300">
        <f>L56+L66</f>
        <v>-56722428</v>
      </c>
      <c r="M67" s="300">
        <f>M56+M66</f>
        <v>-62213689</v>
      </c>
    </row>
    <row r="68" spans="1:13" ht="12.75" customHeight="1">
      <c r="A68" s="323" t="s">
        <v>260</v>
      </c>
      <c r="B68" s="324"/>
      <c r="C68" s="324"/>
      <c r="D68" s="324"/>
      <c r="E68" s="324"/>
      <c r="F68" s="324"/>
      <c r="G68" s="324"/>
      <c r="H68" s="324"/>
      <c r="I68" s="324"/>
      <c r="J68" s="325"/>
      <c r="K68" s="325"/>
      <c r="L68" s="326"/>
      <c r="M68" s="327"/>
    </row>
    <row r="69" spans="1:13" ht="12.75" customHeight="1">
      <c r="A69" s="328" t="s">
        <v>150</v>
      </c>
      <c r="B69" s="329"/>
      <c r="C69" s="329"/>
      <c r="D69" s="329"/>
      <c r="E69" s="329"/>
      <c r="F69" s="329"/>
      <c r="G69" s="329"/>
      <c r="H69" s="329"/>
      <c r="I69" s="329"/>
      <c r="J69" s="325"/>
      <c r="K69" s="325"/>
      <c r="L69" s="326"/>
      <c r="M69" s="327"/>
    </row>
    <row r="70" spans="1:13" ht="12.75">
      <c r="A70" s="330" t="s">
        <v>187</v>
      </c>
      <c r="B70" s="331"/>
      <c r="C70" s="331"/>
      <c r="D70" s="331"/>
      <c r="E70" s="331"/>
      <c r="F70" s="331"/>
      <c r="G70" s="331"/>
      <c r="H70" s="332"/>
      <c r="I70" s="333"/>
      <c r="J70" s="299">
        <v>508414</v>
      </c>
      <c r="K70" s="299"/>
      <c r="L70" s="299">
        <f>L56-18223</f>
        <v>-56740651</v>
      </c>
      <c r="M70" s="299"/>
    </row>
    <row r="71" spans="1:13" ht="12.75">
      <c r="A71" s="334" t="s">
        <v>188</v>
      </c>
      <c r="B71" s="335"/>
      <c r="C71" s="335"/>
      <c r="D71" s="335"/>
      <c r="E71" s="335"/>
      <c r="F71" s="335"/>
      <c r="G71" s="335"/>
      <c r="H71" s="336"/>
      <c r="I71" s="337"/>
      <c r="J71" s="299">
        <v>367</v>
      </c>
      <c r="K71" s="299"/>
      <c r="L71" s="299">
        <v>18223</v>
      </c>
      <c r="M71" s="338"/>
    </row>
  </sheetData>
  <mergeCells count="73">
    <mergeCell ref="A2:K2"/>
    <mergeCell ref="A1:K1"/>
    <mergeCell ref="A71:H71"/>
    <mergeCell ref="A65:H65"/>
    <mergeCell ref="A66:H66"/>
    <mergeCell ref="A67:H67"/>
    <mergeCell ref="A68:K68"/>
    <mergeCell ref="A69:K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K55"/>
    <mergeCell ref="A57:H57"/>
    <mergeCell ref="A50:H50"/>
    <mergeCell ref="A51:K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H6"/>
    <mergeCell ref="A7:H7"/>
    <mergeCell ref="A8:H8"/>
    <mergeCell ref="A9:H9"/>
    <mergeCell ref="A5:H5"/>
    <mergeCell ref="A3:K3"/>
    <mergeCell ref="A4:H4"/>
    <mergeCell ref="J4:K4"/>
    <mergeCell ref="L4:M4"/>
  </mergeCells>
  <dataValidations count="3">
    <dataValidation type="whole" operator="notEqual" allowBlank="1" showInputMessage="1" showErrorMessage="1" errorTitle="Pogrešan unos" error="Mogu se unijeti samo cjelobrojne vrijednosti." sqref="L53:M53 K66:M67 K53:K54 J56:J67 J47 K56:M57 J70:K7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M47:M50 L7:M46 J12:J46 K7:K47 J7:J10 J48:L50">
      <formula1>0</formula1>
    </dataValidation>
    <dataValidation type="whole" operator="notEqual" allowBlank="1" showInputMessage="1" showErrorMessage="1" errorTitle="Pogrešan unos" error="Mogu se unijeti samo cjelobrojne pozitivne ili negativne vrijednosti." sqref="J11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80" r:id="rId1"/>
  <rowBreaks count="1" manualBreakCount="1">
    <brk id="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A1:L126"/>
  <sheetViews>
    <sheetView view="pageBreakPreview" zoomScaleSheetLayoutView="100" workbookViewId="0" topLeftCell="A85">
      <selection activeCell="J19" sqref="J19"/>
    </sheetView>
  </sheetViews>
  <sheetFormatPr defaultColWidth="9.140625" defaultRowHeight="12.75"/>
  <cols>
    <col min="1" max="7" width="9.140625" style="7" customWidth="1"/>
    <col min="8" max="8" width="5.7109375" style="7" customWidth="1"/>
    <col min="9" max="9" width="8.140625" style="7" customWidth="1"/>
    <col min="10" max="10" width="11.7109375" style="7" customWidth="1"/>
    <col min="11" max="11" width="12.57421875" style="7" customWidth="1"/>
    <col min="12" max="12" width="9.8515625" style="7" bestFit="1" customWidth="1"/>
    <col min="13" max="16384" width="9.140625" style="7" customWidth="1"/>
  </cols>
  <sheetData>
    <row r="1" spans="1:11" ht="12.75" customHeight="1">
      <c r="A1" s="54" t="s">
        <v>303</v>
      </c>
      <c r="B1" s="54"/>
      <c r="C1" s="54"/>
      <c r="D1" s="54"/>
      <c r="E1" s="54"/>
      <c r="F1" s="54"/>
      <c r="G1" s="54"/>
      <c r="H1" s="54"/>
      <c r="I1" s="54"/>
      <c r="J1" s="54"/>
      <c r="K1" s="40"/>
    </row>
    <row r="2" spans="1:11" ht="12.75" customHeight="1">
      <c r="A2" s="91" t="s">
        <v>289</v>
      </c>
      <c r="B2" s="91"/>
      <c r="C2" s="91"/>
      <c r="D2" s="91"/>
      <c r="E2" s="91"/>
      <c r="F2" s="91"/>
      <c r="G2" s="91"/>
      <c r="H2" s="91"/>
      <c r="I2" s="91"/>
      <c r="J2" s="91"/>
      <c r="K2" s="39"/>
    </row>
    <row r="3" spans="1:11" ht="12">
      <c r="A3" s="92" t="s">
        <v>282</v>
      </c>
      <c r="B3" s="93"/>
      <c r="C3" s="93"/>
      <c r="D3" s="93"/>
      <c r="E3" s="93"/>
      <c r="F3" s="93"/>
      <c r="G3" s="93"/>
      <c r="H3" s="93"/>
      <c r="I3" s="93"/>
      <c r="J3" s="339"/>
      <c r="K3" s="48"/>
    </row>
    <row r="4" spans="1:11" ht="36">
      <c r="A4" s="94" t="s">
        <v>45</v>
      </c>
      <c r="B4" s="95"/>
      <c r="C4" s="95"/>
      <c r="D4" s="95"/>
      <c r="E4" s="95"/>
      <c r="F4" s="95"/>
      <c r="G4" s="95"/>
      <c r="H4" s="96"/>
      <c r="I4" s="5" t="s">
        <v>283</v>
      </c>
      <c r="J4" s="5" t="s">
        <v>317</v>
      </c>
      <c r="K4" s="5" t="s">
        <v>294</v>
      </c>
    </row>
    <row r="5" spans="1:11" ht="12">
      <c r="A5" s="88">
        <v>1</v>
      </c>
      <c r="B5" s="88"/>
      <c r="C5" s="88"/>
      <c r="D5" s="88"/>
      <c r="E5" s="88"/>
      <c r="F5" s="88"/>
      <c r="G5" s="88"/>
      <c r="H5" s="88"/>
      <c r="I5" s="8">
        <v>2</v>
      </c>
      <c r="J5" s="5">
        <v>3</v>
      </c>
      <c r="K5" s="5">
        <v>4</v>
      </c>
    </row>
    <row r="6" spans="1:11" ht="12">
      <c r="A6" s="89"/>
      <c r="B6" s="63"/>
      <c r="C6" s="63"/>
      <c r="D6" s="63"/>
      <c r="E6" s="63"/>
      <c r="F6" s="63"/>
      <c r="G6" s="63"/>
      <c r="H6" s="63"/>
      <c r="I6" s="63"/>
      <c r="J6" s="90"/>
      <c r="K6" s="49"/>
    </row>
    <row r="7" spans="1:11" ht="12">
      <c r="A7" s="64" t="s">
        <v>46</v>
      </c>
      <c r="B7" s="65"/>
      <c r="C7" s="65"/>
      <c r="D7" s="65"/>
      <c r="E7" s="65"/>
      <c r="F7" s="65"/>
      <c r="G7" s="65"/>
      <c r="H7" s="82"/>
      <c r="I7" s="3"/>
      <c r="J7" s="47"/>
      <c r="K7" s="47"/>
    </row>
    <row r="8" spans="1:11" ht="12">
      <c r="A8" s="71" t="s">
        <v>7</v>
      </c>
      <c r="B8" s="72"/>
      <c r="C8" s="72"/>
      <c r="D8" s="72"/>
      <c r="E8" s="72"/>
      <c r="F8" s="72"/>
      <c r="G8" s="72"/>
      <c r="H8" s="73"/>
      <c r="I8" s="1"/>
      <c r="J8" s="340">
        <f>J9+J16+J26+J35+J39</f>
        <v>334018614</v>
      </c>
      <c r="K8" s="340">
        <f>K9+K16+K26+K35+K39</f>
        <v>316086659</v>
      </c>
    </row>
    <row r="9" spans="1:11" ht="12">
      <c r="A9" s="68" t="s">
        <v>163</v>
      </c>
      <c r="B9" s="69"/>
      <c r="C9" s="69"/>
      <c r="D9" s="69"/>
      <c r="E9" s="69"/>
      <c r="F9" s="69"/>
      <c r="G9" s="69"/>
      <c r="H9" s="70"/>
      <c r="I9" s="1"/>
      <c r="J9" s="27">
        <f>SUM(J10:J15)</f>
        <v>12079545</v>
      </c>
      <c r="K9" s="27">
        <f>SUM(K10:K15)</f>
        <v>12070046</v>
      </c>
    </row>
    <row r="10" spans="1:11" ht="12">
      <c r="A10" s="68" t="s">
        <v>94</v>
      </c>
      <c r="B10" s="69"/>
      <c r="C10" s="69"/>
      <c r="D10" s="69"/>
      <c r="E10" s="69"/>
      <c r="F10" s="69"/>
      <c r="G10" s="69"/>
      <c r="H10" s="70"/>
      <c r="I10" s="1"/>
      <c r="J10" s="47"/>
      <c r="K10" s="27">
        <v>0</v>
      </c>
    </row>
    <row r="11" spans="1:11" ht="12">
      <c r="A11" s="68" t="s">
        <v>8</v>
      </c>
      <c r="B11" s="69"/>
      <c r="C11" s="69"/>
      <c r="D11" s="69"/>
      <c r="E11" s="69"/>
      <c r="F11" s="69"/>
      <c r="G11" s="69"/>
      <c r="H11" s="70"/>
      <c r="I11" s="1"/>
      <c r="J11" s="47">
        <v>537705</v>
      </c>
      <c r="K11" s="27">
        <v>528206</v>
      </c>
    </row>
    <row r="12" spans="1:11" ht="12">
      <c r="A12" s="68" t="s">
        <v>95</v>
      </c>
      <c r="B12" s="69"/>
      <c r="C12" s="69"/>
      <c r="D12" s="69"/>
      <c r="E12" s="69"/>
      <c r="F12" s="69"/>
      <c r="G12" s="69"/>
      <c r="H12" s="70"/>
      <c r="I12" s="1"/>
      <c r="J12" s="47">
        <v>11541840</v>
      </c>
      <c r="K12" s="27">
        <v>11541840</v>
      </c>
    </row>
    <row r="13" spans="1:11" ht="12">
      <c r="A13" s="68" t="s">
        <v>166</v>
      </c>
      <c r="B13" s="69"/>
      <c r="C13" s="69"/>
      <c r="D13" s="69"/>
      <c r="E13" s="69"/>
      <c r="F13" s="69"/>
      <c r="G13" s="69"/>
      <c r="H13" s="70"/>
      <c r="I13" s="1"/>
      <c r="J13" s="47"/>
      <c r="K13" s="27">
        <v>0</v>
      </c>
    </row>
    <row r="14" spans="1:11" ht="12">
      <c r="A14" s="68" t="s">
        <v>167</v>
      </c>
      <c r="B14" s="69"/>
      <c r="C14" s="69"/>
      <c r="D14" s="69"/>
      <c r="E14" s="69"/>
      <c r="F14" s="69"/>
      <c r="G14" s="69"/>
      <c r="H14" s="70"/>
      <c r="I14" s="1"/>
      <c r="J14" s="47"/>
      <c r="K14" s="27">
        <v>0</v>
      </c>
    </row>
    <row r="15" spans="1:11" ht="12">
      <c r="A15" s="68" t="s">
        <v>168</v>
      </c>
      <c r="B15" s="69"/>
      <c r="C15" s="69"/>
      <c r="D15" s="69"/>
      <c r="E15" s="69"/>
      <c r="F15" s="69"/>
      <c r="G15" s="69"/>
      <c r="H15" s="70"/>
      <c r="I15" s="1"/>
      <c r="J15" s="47"/>
      <c r="K15" s="27">
        <v>0</v>
      </c>
    </row>
    <row r="16" spans="1:11" ht="12">
      <c r="A16" s="71" t="s">
        <v>164</v>
      </c>
      <c r="B16" s="72"/>
      <c r="C16" s="72"/>
      <c r="D16" s="72"/>
      <c r="E16" s="72"/>
      <c r="F16" s="72"/>
      <c r="G16" s="72"/>
      <c r="H16" s="73"/>
      <c r="I16" s="1"/>
      <c r="J16" s="340">
        <f>SUM(J17:J25)</f>
        <v>180821560</v>
      </c>
      <c r="K16" s="340">
        <f>SUM(K17:K25)</f>
        <v>172360626</v>
      </c>
    </row>
    <row r="17" spans="1:11" ht="12">
      <c r="A17" s="68" t="s">
        <v>169</v>
      </c>
      <c r="B17" s="69"/>
      <c r="C17" s="69"/>
      <c r="D17" s="69"/>
      <c r="E17" s="69"/>
      <c r="F17" s="69"/>
      <c r="G17" s="69"/>
      <c r="H17" s="70"/>
      <c r="I17" s="1"/>
      <c r="J17" s="47">
        <f>11655873+9348037</f>
        <v>21003910</v>
      </c>
      <c r="K17" s="27">
        <v>21003910</v>
      </c>
    </row>
    <row r="18" spans="1:11" ht="12">
      <c r="A18" s="68" t="s">
        <v>198</v>
      </c>
      <c r="B18" s="69"/>
      <c r="C18" s="69"/>
      <c r="D18" s="69"/>
      <c r="E18" s="69"/>
      <c r="F18" s="69"/>
      <c r="G18" s="69"/>
      <c r="H18" s="70"/>
      <c r="I18" s="1"/>
      <c r="J18" s="47">
        <f>75751923+70014905-9348037-12584063</f>
        <v>123834728</v>
      </c>
      <c r="K18" s="27">
        <v>119256054</v>
      </c>
    </row>
    <row r="19" spans="1:11" ht="12">
      <c r="A19" s="68" t="s">
        <v>170</v>
      </c>
      <c r="B19" s="69"/>
      <c r="C19" s="69"/>
      <c r="D19" s="69"/>
      <c r="E19" s="69"/>
      <c r="F19" s="69"/>
      <c r="G19" s="69"/>
      <c r="H19" s="70"/>
      <c r="I19" s="1"/>
      <c r="J19" s="47">
        <v>32947484</v>
      </c>
      <c r="K19" s="27">
        <v>29338911</v>
      </c>
    </row>
    <row r="20" spans="1:11" ht="12">
      <c r="A20" s="68" t="s">
        <v>16</v>
      </c>
      <c r="B20" s="69"/>
      <c r="C20" s="69"/>
      <c r="D20" s="69"/>
      <c r="E20" s="69"/>
      <c r="F20" s="69"/>
      <c r="G20" s="69"/>
      <c r="H20" s="70"/>
      <c r="I20" s="1"/>
      <c r="J20" s="47">
        <v>1070265</v>
      </c>
      <c r="K20" s="27">
        <v>863382</v>
      </c>
    </row>
    <row r="21" spans="1:11" ht="12">
      <c r="A21" s="68" t="s">
        <v>17</v>
      </c>
      <c r="B21" s="69"/>
      <c r="C21" s="69"/>
      <c r="D21" s="69"/>
      <c r="E21" s="69"/>
      <c r="F21" s="69"/>
      <c r="G21" s="69"/>
      <c r="H21" s="70"/>
      <c r="I21" s="1"/>
      <c r="J21" s="47"/>
      <c r="K21" s="27">
        <v>0</v>
      </c>
    </row>
    <row r="22" spans="1:11" ht="12">
      <c r="A22" s="68" t="s">
        <v>58</v>
      </c>
      <c r="B22" s="69"/>
      <c r="C22" s="69"/>
      <c r="D22" s="69"/>
      <c r="E22" s="69"/>
      <c r="F22" s="69"/>
      <c r="G22" s="69"/>
      <c r="H22" s="70"/>
      <c r="I22" s="1"/>
      <c r="J22" s="47">
        <v>769274</v>
      </c>
      <c r="K22" s="27">
        <v>769273</v>
      </c>
    </row>
    <row r="23" spans="1:11" ht="12">
      <c r="A23" s="68" t="s">
        <v>59</v>
      </c>
      <c r="B23" s="69"/>
      <c r="C23" s="69"/>
      <c r="D23" s="69"/>
      <c r="E23" s="69"/>
      <c r="F23" s="69"/>
      <c r="G23" s="69"/>
      <c r="H23" s="70"/>
      <c r="I23" s="1"/>
      <c r="J23" s="47">
        <v>126488</v>
      </c>
      <c r="K23" s="27">
        <v>168338</v>
      </c>
    </row>
    <row r="24" spans="1:11" ht="12">
      <c r="A24" s="68" t="s">
        <v>60</v>
      </c>
      <c r="B24" s="69"/>
      <c r="C24" s="69"/>
      <c r="D24" s="69"/>
      <c r="E24" s="69"/>
      <c r="F24" s="69"/>
      <c r="G24" s="69"/>
      <c r="H24" s="70"/>
      <c r="I24" s="1"/>
      <c r="J24" s="47">
        <v>1069411</v>
      </c>
      <c r="K24" s="27">
        <v>960758</v>
      </c>
    </row>
    <row r="25" spans="1:11" ht="12">
      <c r="A25" s="68" t="s">
        <v>61</v>
      </c>
      <c r="B25" s="69"/>
      <c r="C25" s="69"/>
      <c r="D25" s="69"/>
      <c r="E25" s="69"/>
      <c r="F25" s="69"/>
      <c r="G25" s="69"/>
      <c r="H25" s="70"/>
      <c r="I25" s="1"/>
      <c r="J25" s="47"/>
      <c r="K25" s="27">
        <v>0</v>
      </c>
    </row>
    <row r="26" spans="1:11" ht="12">
      <c r="A26" s="71" t="s">
        <v>152</v>
      </c>
      <c r="B26" s="72"/>
      <c r="C26" s="72"/>
      <c r="D26" s="72"/>
      <c r="E26" s="72"/>
      <c r="F26" s="72"/>
      <c r="G26" s="72"/>
      <c r="H26" s="73"/>
      <c r="I26" s="1"/>
      <c r="J26" s="340">
        <f>SUM(J27:J34)</f>
        <v>141052290</v>
      </c>
      <c r="K26" s="340">
        <f>SUM(K27:K34)</f>
        <v>105008996</v>
      </c>
    </row>
    <row r="27" spans="1:11" ht="12">
      <c r="A27" s="68" t="s">
        <v>62</v>
      </c>
      <c r="B27" s="69"/>
      <c r="C27" s="69"/>
      <c r="D27" s="69"/>
      <c r="E27" s="69"/>
      <c r="F27" s="69"/>
      <c r="G27" s="69"/>
      <c r="H27" s="70"/>
      <c r="I27" s="1"/>
      <c r="J27" s="47"/>
      <c r="K27" s="27">
        <v>0</v>
      </c>
    </row>
    <row r="28" spans="1:11" ht="12">
      <c r="A28" s="68" t="s">
        <v>63</v>
      </c>
      <c r="B28" s="69"/>
      <c r="C28" s="69"/>
      <c r="D28" s="69"/>
      <c r="E28" s="69"/>
      <c r="F28" s="69"/>
      <c r="G28" s="69"/>
      <c r="H28" s="70"/>
      <c r="I28" s="1"/>
      <c r="J28" s="47">
        <v>38375897</v>
      </c>
      <c r="K28" s="27">
        <v>0</v>
      </c>
    </row>
    <row r="29" spans="1:11" ht="12">
      <c r="A29" s="68" t="s">
        <v>64</v>
      </c>
      <c r="B29" s="69"/>
      <c r="C29" s="69"/>
      <c r="D29" s="69"/>
      <c r="E29" s="69"/>
      <c r="F29" s="69"/>
      <c r="G29" s="69"/>
      <c r="H29" s="70"/>
      <c r="I29" s="1"/>
      <c r="J29" s="47">
        <v>94924000</v>
      </c>
      <c r="K29" s="27">
        <v>94924000</v>
      </c>
    </row>
    <row r="30" spans="1:11" ht="12">
      <c r="A30" s="68" t="s">
        <v>69</v>
      </c>
      <c r="B30" s="69"/>
      <c r="C30" s="69"/>
      <c r="D30" s="69"/>
      <c r="E30" s="69"/>
      <c r="F30" s="69"/>
      <c r="G30" s="69"/>
      <c r="H30" s="70"/>
      <c r="I30" s="1"/>
      <c r="J30" s="47"/>
      <c r="K30" s="27">
        <v>0</v>
      </c>
    </row>
    <row r="31" spans="1:11" ht="12">
      <c r="A31" s="68" t="s">
        <v>70</v>
      </c>
      <c r="B31" s="69"/>
      <c r="C31" s="69"/>
      <c r="D31" s="69"/>
      <c r="E31" s="69"/>
      <c r="F31" s="69"/>
      <c r="G31" s="69"/>
      <c r="H31" s="70"/>
      <c r="I31" s="1"/>
      <c r="J31" s="47">
        <v>706623</v>
      </c>
      <c r="K31" s="27">
        <v>782873</v>
      </c>
    </row>
    <row r="32" spans="1:11" ht="12">
      <c r="A32" s="68" t="s">
        <v>71</v>
      </c>
      <c r="B32" s="69"/>
      <c r="C32" s="69"/>
      <c r="D32" s="69"/>
      <c r="E32" s="69"/>
      <c r="F32" s="69"/>
      <c r="G32" s="69"/>
      <c r="H32" s="70"/>
      <c r="I32" s="1"/>
      <c r="J32" s="47">
        <v>1012166</v>
      </c>
      <c r="K32" s="27">
        <v>2370076</v>
      </c>
    </row>
    <row r="33" spans="1:11" ht="12">
      <c r="A33" s="68" t="s">
        <v>65</v>
      </c>
      <c r="B33" s="69"/>
      <c r="C33" s="69"/>
      <c r="D33" s="69"/>
      <c r="E33" s="69"/>
      <c r="F33" s="69"/>
      <c r="G33" s="69"/>
      <c r="H33" s="70"/>
      <c r="I33" s="1"/>
      <c r="J33" s="47"/>
      <c r="K33" s="27">
        <v>0</v>
      </c>
    </row>
    <row r="34" spans="1:11" ht="12">
      <c r="A34" s="68" t="s">
        <v>145</v>
      </c>
      <c r="B34" s="69"/>
      <c r="C34" s="69"/>
      <c r="D34" s="69"/>
      <c r="E34" s="69"/>
      <c r="F34" s="69"/>
      <c r="G34" s="69"/>
      <c r="H34" s="70"/>
      <c r="I34" s="1"/>
      <c r="J34" s="47">
        <v>6033604</v>
      </c>
      <c r="K34" s="47">
        <f>190000+6187834+554213</f>
        <v>6932047</v>
      </c>
    </row>
    <row r="35" spans="1:11" ht="12">
      <c r="A35" s="68" t="s">
        <v>146</v>
      </c>
      <c r="B35" s="69"/>
      <c r="C35" s="69"/>
      <c r="D35" s="69"/>
      <c r="E35" s="69"/>
      <c r="F35" s="69"/>
      <c r="G35" s="69"/>
      <c r="H35" s="70"/>
      <c r="I35" s="1"/>
      <c r="J35" s="27">
        <f>SUM(J36:J38)</f>
        <v>65219</v>
      </c>
      <c r="K35" s="27">
        <f>SUM(K36:K38)</f>
        <v>26646991</v>
      </c>
    </row>
    <row r="36" spans="1:11" ht="12">
      <c r="A36" s="68" t="s">
        <v>66</v>
      </c>
      <c r="B36" s="69"/>
      <c r="C36" s="69"/>
      <c r="D36" s="69"/>
      <c r="E36" s="69"/>
      <c r="F36" s="69"/>
      <c r="G36" s="69"/>
      <c r="H36" s="70"/>
      <c r="I36" s="1"/>
      <c r="J36" s="47"/>
      <c r="K36" s="27">
        <v>26646991</v>
      </c>
    </row>
    <row r="37" spans="1:11" ht="12">
      <c r="A37" s="68" t="s">
        <v>67</v>
      </c>
      <c r="B37" s="69"/>
      <c r="C37" s="69"/>
      <c r="D37" s="69"/>
      <c r="E37" s="69"/>
      <c r="F37" s="69"/>
      <c r="G37" s="69"/>
      <c r="H37" s="70"/>
      <c r="I37" s="1"/>
      <c r="J37" s="47"/>
      <c r="K37" s="27">
        <v>0</v>
      </c>
    </row>
    <row r="38" spans="1:11" ht="12">
      <c r="A38" s="68" t="s">
        <v>68</v>
      </c>
      <c r="B38" s="69"/>
      <c r="C38" s="69"/>
      <c r="D38" s="69"/>
      <c r="E38" s="69"/>
      <c r="F38" s="69"/>
      <c r="G38" s="69"/>
      <c r="H38" s="70"/>
      <c r="I38" s="1"/>
      <c r="J38" s="47">
        <v>65219</v>
      </c>
      <c r="K38" s="27">
        <v>0</v>
      </c>
    </row>
    <row r="39" spans="1:11" ht="12">
      <c r="A39" s="68" t="s">
        <v>147</v>
      </c>
      <c r="B39" s="69"/>
      <c r="C39" s="69"/>
      <c r="D39" s="69"/>
      <c r="E39" s="69"/>
      <c r="F39" s="69"/>
      <c r="G39" s="69"/>
      <c r="H39" s="70"/>
      <c r="I39" s="1"/>
      <c r="J39" s="47"/>
      <c r="K39" s="27">
        <v>0</v>
      </c>
    </row>
    <row r="40" spans="1:11" ht="12">
      <c r="A40" s="71" t="s">
        <v>191</v>
      </c>
      <c r="B40" s="72"/>
      <c r="C40" s="72"/>
      <c r="D40" s="72"/>
      <c r="E40" s="72"/>
      <c r="F40" s="72"/>
      <c r="G40" s="72"/>
      <c r="H40" s="73"/>
      <c r="I40" s="1"/>
      <c r="J40" s="340">
        <f>J41+J49+J56+J64</f>
        <v>57260885</v>
      </c>
      <c r="K40" s="340">
        <f>K41+K49+K56+K64</f>
        <v>42136998</v>
      </c>
    </row>
    <row r="41" spans="1:11" ht="12">
      <c r="A41" s="68" t="s">
        <v>86</v>
      </c>
      <c r="B41" s="69"/>
      <c r="C41" s="69"/>
      <c r="D41" s="69"/>
      <c r="E41" s="69"/>
      <c r="F41" s="69"/>
      <c r="G41" s="69"/>
      <c r="H41" s="70"/>
      <c r="I41" s="1"/>
      <c r="J41" s="27">
        <f>SUM(J42:J48)</f>
        <v>4483693</v>
      </c>
      <c r="K41" s="27">
        <f>SUM(K42:K48)</f>
        <v>4858471</v>
      </c>
    </row>
    <row r="42" spans="1:11" ht="12">
      <c r="A42" s="68" t="s">
        <v>98</v>
      </c>
      <c r="B42" s="69"/>
      <c r="C42" s="69"/>
      <c r="D42" s="69"/>
      <c r="E42" s="69"/>
      <c r="F42" s="69"/>
      <c r="G42" s="69"/>
      <c r="H42" s="70"/>
      <c r="I42" s="1"/>
      <c r="J42" s="47">
        <v>4448423</v>
      </c>
      <c r="K42" s="27">
        <v>4774892</v>
      </c>
    </row>
    <row r="43" spans="1:11" ht="12">
      <c r="A43" s="68" t="s">
        <v>99</v>
      </c>
      <c r="B43" s="69"/>
      <c r="C43" s="69"/>
      <c r="D43" s="69"/>
      <c r="E43" s="69"/>
      <c r="F43" s="69"/>
      <c r="G43" s="69"/>
      <c r="H43" s="70"/>
      <c r="I43" s="1"/>
      <c r="J43" s="47"/>
      <c r="K43" s="27">
        <v>0</v>
      </c>
    </row>
    <row r="44" spans="1:11" ht="12">
      <c r="A44" s="68" t="s">
        <v>72</v>
      </c>
      <c r="B44" s="69"/>
      <c r="C44" s="69"/>
      <c r="D44" s="69"/>
      <c r="E44" s="69"/>
      <c r="F44" s="69"/>
      <c r="G44" s="69"/>
      <c r="H44" s="70"/>
      <c r="I44" s="1"/>
      <c r="J44" s="47"/>
      <c r="K44" s="27">
        <v>0</v>
      </c>
    </row>
    <row r="45" spans="1:11" ht="12">
      <c r="A45" s="68" t="s">
        <v>73</v>
      </c>
      <c r="B45" s="69"/>
      <c r="C45" s="69"/>
      <c r="D45" s="69"/>
      <c r="E45" s="69"/>
      <c r="F45" s="69"/>
      <c r="G45" s="69"/>
      <c r="H45" s="70"/>
      <c r="I45" s="1"/>
      <c r="J45" s="47">
        <v>35270</v>
      </c>
      <c r="K45" s="27">
        <v>23514</v>
      </c>
    </row>
    <row r="46" spans="1:11" ht="12">
      <c r="A46" s="68" t="s">
        <v>74</v>
      </c>
      <c r="B46" s="69"/>
      <c r="C46" s="69"/>
      <c r="D46" s="69"/>
      <c r="E46" s="69"/>
      <c r="F46" s="69"/>
      <c r="G46" s="69"/>
      <c r="H46" s="70"/>
      <c r="I46" s="1"/>
      <c r="J46" s="47"/>
      <c r="K46" s="27">
        <v>60065</v>
      </c>
    </row>
    <row r="47" spans="1:11" ht="12">
      <c r="A47" s="68" t="s">
        <v>75</v>
      </c>
      <c r="B47" s="69"/>
      <c r="C47" s="69"/>
      <c r="D47" s="69"/>
      <c r="E47" s="69"/>
      <c r="F47" s="69"/>
      <c r="G47" s="69"/>
      <c r="H47" s="70"/>
      <c r="I47" s="1"/>
      <c r="J47" s="47">
        <f>70014905-70014905</f>
        <v>0</v>
      </c>
      <c r="K47" s="27">
        <v>0</v>
      </c>
    </row>
    <row r="48" spans="1:11" ht="12">
      <c r="A48" s="68" t="s">
        <v>76</v>
      </c>
      <c r="B48" s="69"/>
      <c r="C48" s="69"/>
      <c r="D48" s="69"/>
      <c r="E48" s="69"/>
      <c r="F48" s="69"/>
      <c r="G48" s="69"/>
      <c r="H48" s="70"/>
      <c r="I48" s="1"/>
      <c r="J48" s="47"/>
      <c r="K48" s="27">
        <v>0</v>
      </c>
    </row>
    <row r="49" spans="1:11" ht="12">
      <c r="A49" s="68" t="s">
        <v>87</v>
      </c>
      <c r="B49" s="69"/>
      <c r="C49" s="69"/>
      <c r="D49" s="69"/>
      <c r="E49" s="69"/>
      <c r="F49" s="69"/>
      <c r="G49" s="69"/>
      <c r="H49" s="70"/>
      <c r="I49" s="1"/>
      <c r="J49" s="27">
        <f>SUM(J50:J55)</f>
        <v>39700977</v>
      </c>
      <c r="K49" s="27">
        <f>SUM(K50:K55)</f>
        <v>29939173</v>
      </c>
    </row>
    <row r="50" spans="1:11" ht="12">
      <c r="A50" s="68" t="s">
        <v>158</v>
      </c>
      <c r="B50" s="69"/>
      <c r="C50" s="69"/>
      <c r="D50" s="69"/>
      <c r="E50" s="69"/>
      <c r="F50" s="69"/>
      <c r="G50" s="69"/>
      <c r="H50" s="70"/>
      <c r="I50" s="1"/>
      <c r="J50" s="47">
        <v>8225648</v>
      </c>
      <c r="K50" s="27">
        <f>6327290-2495971-1350000+1665000</f>
        <v>4146319</v>
      </c>
    </row>
    <row r="51" spans="1:11" ht="12">
      <c r="A51" s="68" t="s">
        <v>159</v>
      </c>
      <c r="B51" s="69"/>
      <c r="C51" s="69"/>
      <c r="D51" s="69"/>
      <c r="E51" s="69"/>
      <c r="F51" s="69"/>
      <c r="G51" s="69"/>
      <c r="H51" s="70"/>
      <c r="I51" s="1"/>
      <c r="J51" s="47">
        <v>30448317</v>
      </c>
      <c r="K51" s="27">
        <v>24763893</v>
      </c>
    </row>
    <row r="52" spans="1:11" ht="12">
      <c r="A52" s="68" t="s">
        <v>160</v>
      </c>
      <c r="B52" s="69"/>
      <c r="C52" s="69"/>
      <c r="D52" s="69"/>
      <c r="E52" s="69"/>
      <c r="F52" s="69"/>
      <c r="G52" s="69"/>
      <c r="H52" s="70"/>
      <c r="I52" s="1"/>
      <c r="J52" s="47">
        <v>119034</v>
      </c>
      <c r="K52" s="27">
        <v>0</v>
      </c>
    </row>
    <row r="53" spans="1:11" ht="12">
      <c r="A53" s="68" t="s">
        <v>161</v>
      </c>
      <c r="B53" s="69"/>
      <c r="C53" s="69"/>
      <c r="D53" s="69"/>
      <c r="E53" s="69"/>
      <c r="F53" s="69"/>
      <c r="G53" s="69"/>
      <c r="H53" s="70"/>
      <c r="I53" s="1"/>
      <c r="J53" s="47">
        <v>27220</v>
      </c>
      <c r="K53" s="27">
        <v>28610</v>
      </c>
    </row>
    <row r="54" spans="1:11" ht="12">
      <c r="A54" s="68" t="s">
        <v>5</v>
      </c>
      <c r="B54" s="69"/>
      <c r="C54" s="69"/>
      <c r="D54" s="69"/>
      <c r="E54" s="69"/>
      <c r="F54" s="69"/>
      <c r="G54" s="69"/>
      <c r="H54" s="70"/>
      <c r="I54" s="1"/>
      <c r="J54" s="47">
        <v>231687</v>
      </c>
      <c r="K54" s="27">
        <v>123127</v>
      </c>
    </row>
    <row r="55" spans="1:11" ht="12">
      <c r="A55" s="68" t="s">
        <v>6</v>
      </c>
      <c r="B55" s="69"/>
      <c r="C55" s="69"/>
      <c r="D55" s="69"/>
      <c r="E55" s="69"/>
      <c r="F55" s="69"/>
      <c r="G55" s="69"/>
      <c r="H55" s="70"/>
      <c r="I55" s="1"/>
      <c r="J55" s="47">
        <v>649071</v>
      </c>
      <c r="K55" s="27">
        <v>877224</v>
      </c>
    </row>
    <row r="56" spans="1:11" ht="12">
      <c r="A56" s="68" t="s">
        <v>88</v>
      </c>
      <c r="B56" s="69"/>
      <c r="C56" s="69"/>
      <c r="D56" s="69"/>
      <c r="E56" s="69"/>
      <c r="F56" s="69"/>
      <c r="G56" s="69"/>
      <c r="H56" s="70"/>
      <c r="I56" s="1"/>
      <c r="J56" s="27">
        <f>SUM(J57:J63)</f>
        <v>7467981</v>
      </c>
      <c r="K56" s="27">
        <f>SUM(K57:K63)</f>
        <v>5664117</v>
      </c>
    </row>
    <row r="57" spans="1:11" ht="12">
      <c r="A57" s="68" t="s">
        <v>62</v>
      </c>
      <c r="B57" s="69"/>
      <c r="C57" s="69"/>
      <c r="D57" s="69"/>
      <c r="E57" s="69"/>
      <c r="F57" s="69"/>
      <c r="G57" s="69"/>
      <c r="H57" s="70"/>
      <c r="I57" s="1"/>
      <c r="J57" s="47"/>
      <c r="K57" s="27">
        <v>0</v>
      </c>
    </row>
    <row r="58" spans="1:11" ht="12">
      <c r="A58" s="68" t="s">
        <v>63</v>
      </c>
      <c r="B58" s="69"/>
      <c r="C58" s="69"/>
      <c r="D58" s="69"/>
      <c r="E58" s="69"/>
      <c r="F58" s="69"/>
      <c r="G58" s="69"/>
      <c r="H58" s="70"/>
      <c r="I58" s="1"/>
      <c r="J58" s="47">
        <v>2519361</v>
      </c>
      <c r="K58" s="27">
        <v>129505</v>
      </c>
    </row>
    <row r="59" spans="1:11" ht="12">
      <c r="A59" s="68" t="s">
        <v>193</v>
      </c>
      <c r="B59" s="69"/>
      <c r="C59" s="69"/>
      <c r="D59" s="69"/>
      <c r="E59" s="69"/>
      <c r="F59" s="69"/>
      <c r="G59" s="69"/>
      <c r="H59" s="70"/>
      <c r="I59" s="1"/>
      <c r="J59" s="47"/>
      <c r="K59" s="27">
        <v>0</v>
      </c>
    </row>
    <row r="60" spans="1:11" ht="12">
      <c r="A60" s="68" t="s">
        <v>69</v>
      </c>
      <c r="B60" s="69"/>
      <c r="C60" s="69"/>
      <c r="D60" s="69"/>
      <c r="E60" s="69"/>
      <c r="F60" s="69"/>
      <c r="G60" s="69"/>
      <c r="H60" s="70"/>
      <c r="I60" s="1"/>
      <c r="J60" s="47">
        <v>3800000</v>
      </c>
      <c r="K60" s="27">
        <v>4473000</v>
      </c>
    </row>
    <row r="61" spans="1:11" ht="12">
      <c r="A61" s="68" t="s">
        <v>70</v>
      </c>
      <c r="B61" s="69"/>
      <c r="C61" s="69"/>
      <c r="D61" s="69"/>
      <c r="E61" s="69"/>
      <c r="F61" s="69"/>
      <c r="G61" s="69"/>
      <c r="H61" s="70"/>
      <c r="I61" s="1"/>
      <c r="J61" s="47"/>
      <c r="K61" s="27">
        <v>0</v>
      </c>
    </row>
    <row r="62" spans="1:11" ht="12">
      <c r="A62" s="68" t="s">
        <v>71</v>
      </c>
      <c r="B62" s="69"/>
      <c r="C62" s="69"/>
      <c r="D62" s="69"/>
      <c r="E62" s="69"/>
      <c r="F62" s="69"/>
      <c r="G62" s="69"/>
      <c r="H62" s="70"/>
      <c r="I62" s="1"/>
      <c r="J62" s="47">
        <v>1148620</v>
      </c>
      <c r="K62" s="27">
        <v>1061612</v>
      </c>
    </row>
    <row r="63" spans="1:11" ht="12">
      <c r="A63" s="68" t="s">
        <v>35</v>
      </c>
      <c r="B63" s="69"/>
      <c r="C63" s="69"/>
      <c r="D63" s="69"/>
      <c r="E63" s="69"/>
      <c r="F63" s="69"/>
      <c r="G63" s="69"/>
      <c r="H63" s="70"/>
      <c r="I63" s="1"/>
      <c r="J63" s="47"/>
      <c r="K63" s="27">
        <v>0</v>
      </c>
    </row>
    <row r="64" spans="1:11" ht="12">
      <c r="A64" s="68" t="s">
        <v>165</v>
      </c>
      <c r="B64" s="69"/>
      <c r="C64" s="69"/>
      <c r="D64" s="69"/>
      <c r="E64" s="69"/>
      <c r="F64" s="69"/>
      <c r="G64" s="69"/>
      <c r="H64" s="70"/>
      <c r="I64" s="1"/>
      <c r="J64" s="47">
        <v>5608234</v>
      </c>
      <c r="K64" s="27">
        <v>1675237</v>
      </c>
    </row>
    <row r="65" spans="1:11" ht="12">
      <c r="A65" s="71" t="s">
        <v>42</v>
      </c>
      <c r="B65" s="72"/>
      <c r="C65" s="72"/>
      <c r="D65" s="72"/>
      <c r="E65" s="72"/>
      <c r="F65" s="72"/>
      <c r="G65" s="72"/>
      <c r="H65" s="73"/>
      <c r="I65" s="1"/>
      <c r="J65" s="47">
        <v>1083051</v>
      </c>
      <c r="K65" s="27">
        <v>294276</v>
      </c>
    </row>
    <row r="66" spans="1:12" ht="12">
      <c r="A66" s="71" t="s">
        <v>192</v>
      </c>
      <c r="B66" s="72"/>
      <c r="C66" s="72"/>
      <c r="D66" s="72"/>
      <c r="E66" s="72"/>
      <c r="F66" s="72"/>
      <c r="G66" s="72"/>
      <c r="H66" s="73"/>
      <c r="I66" s="1"/>
      <c r="J66" s="340">
        <f>J7+J8+J40+J65</f>
        <v>392362550</v>
      </c>
      <c r="K66" s="340">
        <f>K7+K8+K40+K65</f>
        <v>358517933</v>
      </c>
      <c r="L66" s="26"/>
    </row>
    <row r="67" spans="1:11" ht="12">
      <c r="A67" s="83" t="s">
        <v>77</v>
      </c>
      <c r="B67" s="84"/>
      <c r="C67" s="84"/>
      <c r="D67" s="84"/>
      <c r="E67" s="84"/>
      <c r="F67" s="84"/>
      <c r="G67" s="84"/>
      <c r="H67" s="85"/>
      <c r="I67" s="4"/>
      <c r="J67" s="47"/>
      <c r="K67" s="47"/>
    </row>
    <row r="68" spans="1:11" ht="12">
      <c r="A68" s="60" t="s">
        <v>44</v>
      </c>
      <c r="B68" s="86"/>
      <c r="C68" s="86"/>
      <c r="D68" s="86"/>
      <c r="E68" s="86"/>
      <c r="F68" s="86"/>
      <c r="G68" s="86"/>
      <c r="H68" s="86"/>
      <c r="I68" s="86"/>
      <c r="J68" s="87"/>
      <c r="K68" s="17"/>
    </row>
    <row r="69" spans="1:11" ht="12">
      <c r="A69" s="64" t="s">
        <v>153</v>
      </c>
      <c r="B69" s="65"/>
      <c r="C69" s="65"/>
      <c r="D69" s="65"/>
      <c r="E69" s="65"/>
      <c r="F69" s="65"/>
      <c r="G69" s="65"/>
      <c r="H69" s="82"/>
      <c r="I69" s="3"/>
      <c r="J69" s="340">
        <f>J70+J71+J72+J78+J79+J82+J85</f>
        <v>347243033</v>
      </c>
      <c r="K69" s="340">
        <f>K70+K71+K72+K78+K79+K82+K85</f>
        <v>297822977</v>
      </c>
    </row>
    <row r="70" spans="1:11" ht="12">
      <c r="A70" s="68" t="s">
        <v>112</v>
      </c>
      <c r="B70" s="69"/>
      <c r="C70" s="69"/>
      <c r="D70" s="69"/>
      <c r="E70" s="69"/>
      <c r="F70" s="69"/>
      <c r="G70" s="69"/>
      <c r="H70" s="70"/>
      <c r="I70" s="1"/>
      <c r="J70" s="47">
        <v>365478120</v>
      </c>
      <c r="K70" s="27">
        <f>369066308-3588188</f>
        <v>365478120</v>
      </c>
    </row>
    <row r="71" spans="1:11" ht="12">
      <c r="A71" s="68" t="s">
        <v>113</v>
      </c>
      <c r="B71" s="69"/>
      <c r="C71" s="69"/>
      <c r="D71" s="69"/>
      <c r="E71" s="69"/>
      <c r="F71" s="69"/>
      <c r="G71" s="69"/>
      <c r="H71" s="70"/>
      <c r="I71" s="1"/>
      <c r="J71" s="47"/>
      <c r="K71" s="27"/>
    </row>
    <row r="72" spans="1:11" ht="12">
      <c r="A72" s="68" t="s">
        <v>114</v>
      </c>
      <c r="B72" s="69"/>
      <c r="C72" s="69"/>
      <c r="D72" s="69"/>
      <c r="E72" s="69"/>
      <c r="F72" s="69"/>
      <c r="G72" s="69"/>
      <c r="H72" s="70"/>
      <c r="I72" s="1"/>
      <c r="J72" s="27">
        <f>J73+J74-J75+J76+J77</f>
        <v>1407717</v>
      </c>
      <c r="K72" s="27">
        <f>K73+K74-K75+K76+K77</f>
        <v>6352193</v>
      </c>
    </row>
    <row r="73" spans="1:11" ht="12">
      <c r="A73" s="68" t="s">
        <v>115</v>
      </c>
      <c r="B73" s="69"/>
      <c r="C73" s="69"/>
      <c r="D73" s="69"/>
      <c r="E73" s="69"/>
      <c r="F73" s="69"/>
      <c r="G73" s="69"/>
      <c r="H73" s="70"/>
      <c r="I73" s="1"/>
      <c r="J73" s="47">
        <v>1344338</v>
      </c>
      <c r="K73" s="27">
        <f>1551291-42119</f>
        <v>1509172</v>
      </c>
    </row>
    <row r="74" spans="1:11" ht="12">
      <c r="A74" s="68" t="s">
        <v>116</v>
      </c>
      <c r="B74" s="69"/>
      <c r="C74" s="69"/>
      <c r="D74" s="69"/>
      <c r="E74" s="69"/>
      <c r="F74" s="69"/>
      <c r="G74" s="69"/>
      <c r="H74" s="70"/>
      <c r="I74" s="1"/>
      <c r="J74" s="47"/>
      <c r="K74" s="27"/>
    </row>
    <row r="75" spans="1:11" ht="12">
      <c r="A75" s="68" t="s">
        <v>104</v>
      </c>
      <c r="B75" s="69"/>
      <c r="C75" s="69"/>
      <c r="D75" s="69"/>
      <c r="E75" s="69"/>
      <c r="F75" s="69"/>
      <c r="G75" s="69"/>
      <c r="H75" s="70"/>
      <c r="I75" s="1"/>
      <c r="J75" s="47"/>
      <c r="K75" s="27"/>
    </row>
    <row r="76" spans="1:11" ht="12">
      <c r="A76" s="68" t="s">
        <v>105</v>
      </c>
      <c r="B76" s="69"/>
      <c r="C76" s="69"/>
      <c r="D76" s="69"/>
      <c r="E76" s="69"/>
      <c r="F76" s="69"/>
      <c r="G76" s="69"/>
      <c r="H76" s="70"/>
      <c r="I76" s="1"/>
      <c r="J76" s="47">
        <v>63379</v>
      </c>
      <c r="K76" s="27">
        <v>69894</v>
      </c>
    </row>
    <row r="77" spans="1:11" ht="12">
      <c r="A77" s="68" t="s">
        <v>106</v>
      </c>
      <c r="B77" s="69"/>
      <c r="C77" s="69"/>
      <c r="D77" s="69"/>
      <c r="E77" s="69"/>
      <c r="F77" s="69"/>
      <c r="G77" s="69"/>
      <c r="H77" s="70"/>
      <c r="I77" s="1"/>
      <c r="J77" s="47"/>
      <c r="K77" s="27">
        <f>3108127+1665000</f>
        <v>4773127</v>
      </c>
    </row>
    <row r="78" spans="1:11" ht="12">
      <c r="A78" s="68" t="s">
        <v>107</v>
      </c>
      <c r="B78" s="69"/>
      <c r="C78" s="69"/>
      <c r="D78" s="69"/>
      <c r="E78" s="69"/>
      <c r="F78" s="69"/>
      <c r="G78" s="69"/>
      <c r="H78" s="70"/>
      <c r="I78" s="1"/>
      <c r="J78" s="47"/>
      <c r="K78" s="27"/>
    </row>
    <row r="79" spans="1:11" ht="12">
      <c r="A79" s="68" t="s">
        <v>189</v>
      </c>
      <c r="B79" s="69"/>
      <c r="C79" s="69"/>
      <c r="D79" s="69"/>
      <c r="E79" s="69"/>
      <c r="F79" s="69"/>
      <c r="G79" s="69"/>
      <c r="H79" s="70"/>
      <c r="I79" s="1"/>
      <c r="J79" s="27">
        <f>J80-J81</f>
        <v>-20175113</v>
      </c>
      <c r="K79" s="27">
        <f>K80-K81</f>
        <v>-17327027</v>
      </c>
    </row>
    <row r="80" spans="1:11" ht="12">
      <c r="A80" s="79" t="s">
        <v>131</v>
      </c>
      <c r="B80" s="80"/>
      <c r="C80" s="80"/>
      <c r="D80" s="80"/>
      <c r="E80" s="80"/>
      <c r="F80" s="80"/>
      <c r="G80" s="80"/>
      <c r="H80" s="81"/>
      <c r="I80" s="1"/>
      <c r="J80" s="47"/>
      <c r="K80" s="27"/>
    </row>
    <row r="81" spans="1:11" ht="12">
      <c r="A81" s="79" t="s">
        <v>132</v>
      </c>
      <c r="B81" s="80"/>
      <c r="C81" s="80"/>
      <c r="D81" s="80"/>
      <c r="E81" s="80"/>
      <c r="F81" s="80"/>
      <c r="G81" s="80"/>
      <c r="H81" s="81"/>
      <c r="I81" s="1"/>
      <c r="J81" s="47">
        <f>7591050+12584063</f>
        <v>20175113</v>
      </c>
      <c r="K81" s="27">
        <v>17327027</v>
      </c>
    </row>
    <row r="82" spans="1:11" ht="12">
      <c r="A82" s="68" t="s">
        <v>190</v>
      </c>
      <c r="B82" s="69"/>
      <c r="C82" s="69"/>
      <c r="D82" s="69"/>
      <c r="E82" s="69"/>
      <c r="F82" s="69"/>
      <c r="G82" s="69"/>
      <c r="H82" s="70"/>
      <c r="I82" s="1"/>
      <c r="J82" s="27">
        <f>J83-J84</f>
        <v>508414</v>
      </c>
      <c r="K82" s="27">
        <f>K83-K84</f>
        <v>-56722428</v>
      </c>
    </row>
    <row r="83" spans="1:11" ht="12">
      <c r="A83" s="79" t="s">
        <v>133</v>
      </c>
      <c r="B83" s="80"/>
      <c r="C83" s="80"/>
      <c r="D83" s="80"/>
      <c r="E83" s="80"/>
      <c r="F83" s="80"/>
      <c r="G83" s="80"/>
      <c r="H83" s="81"/>
      <c r="I83" s="1"/>
      <c r="J83" s="47">
        <v>508414</v>
      </c>
      <c r="K83" s="27"/>
    </row>
    <row r="84" spans="1:11" ht="12">
      <c r="A84" s="79" t="s">
        <v>134</v>
      </c>
      <c r="B84" s="80"/>
      <c r="C84" s="80"/>
      <c r="D84" s="80"/>
      <c r="E84" s="80"/>
      <c r="F84" s="80"/>
      <c r="G84" s="80"/>
      <c r="H84" s="81"/>
      <c r="I84" s="1"/>
      <c r="J84" s="47"/>
      <c r="K84" s="27">
        <f>'RDG '!L50</f>
        <v>56722428</v>
      </c>
    </row>
    <row r="85" spans="1:11" ht="12">
      <c r="A85" s="68" t="s">
        <v>135</v>
      </c>
      <c r="B85" s="69"/>
      <c r="C85" s="69"/>
      <c r="D85" s="69"/>
      <c r="E85" s="69"/>
      <c r="F85" s="69"/>
      <c r="G85" s="69"/>
      <c r="H85" s="70"/>
      <c r="I85" s="1"/>
      <c r="J85" s="47">
        <v>23895</v>
      </c>
      <c r="K85" s="27">
        <f>20744+3152+18223</f>
        <v>42119</v>
      </c>
    </row>
    <row r="86" spans="1:11" ht="12">
      <c r="A86" s="71" t="s">
        <v>12</v>
      </c>
      <c r="B86" s="72"/>
      <c r="C86" s="72"/>
      <c r="D86" s="72"/>
      <c r="E86" s="72"/>
      <c r="F86" s="72"/>
      <c r="G86" s="72"/>
      <c r="H86" s="73"/>
      <c r="I86" s="1"/>
      <c r="J86" s="27">
        <f>SUM(J87:J89)</f>
        <v>4197836</v>
      </c>
      <c r="K86" s="27">
        <f>SUM(K87:K89)</f>
        <v>27434076</v>
      </c>
    </row>
    <row r="87" spans="1:11" ht="12">
      <c r="A87" s="68" t="s">
        <v>100</v>
      </c>
      <c r="B87" s="69"/>
      <c r="C87" s="69"/>
      <c r="D87" s="69"/>
      <c r="E87" s="69"/>
      <c r="F87" s="69"/>
      <c r="G87" s="69"/>
      <c r="H87" s="70"/>
      <c r="I87" s="1"/>
      <c r="J87" s="47">
        <f>1900000+310348+155000</f>
        <v>2365348</v>
      </c>
      <c r="K87" s="27">
        <v>325114</v>
      </c>
    </row>
    <row r="88" spans="1:11" ht="12">
      <c r="A88" s="68" t="s">
        <v>101</v>
      </c>
      <c r="B88" s="69"/>
      <c r="C88" s="69"/>
      <c r="D88" s="69"/>
      <c r="E88" s="69"/>
      <c r="F88" s="69"/>
      <c r="G88" s="69"/>
      <c r="H88" s="70"/>
      <c r="I88" s="1"/>
      <c r="J88" s="47"/>
      <c r="K88" s="27"/>
    </row>
    <row r="89" spans="1:11" ht="12">
      <c r="A89" s="68" t="s">
        <v>102</v>
      </c>
      <c r="B89" s="69"/>
      <c r="C89" s="69"/>
      <c r="D89" s="69"/>
      <c r="E89" s="69"/>
      <c r="F89" s="69"/>
      <c r="G89" s="69"/>
      <c r="H89" s="70"/>
      <c r="I89" s="1"/>
      <c r="J89" s="47">
        <v>1832488</v>
      </c>
      <c r="K89" s="27">
        <v>27108962</v>
      </c>
    </row>
    <row r="90" spans="1:11" ht="12">
      <c r="A90" s="71" t="s">
        <v>13</v>
      </c>
      <c r="B90" s="72"/>
      <c r="C90" s="72"/>
      <c r="D90" s="72"/>
      <c r="E90" s="72"/>
      <c r="F90" s="72"/>
      <c r="G90" s="72"/>
      <c r="H90" s="73"/>
      <c r="I90" s="1"/>
      <c r="J90" s="27">
        <f>SUM(J91:J99)</f>
        <v>17183042</v>
      </c>
      <c r="K90" s="27">
        <f>SUM(K91:K99)</f>
        <v>12273602</v>
      </c>
    </row>
    <row r="91" spans="1:11" ht="12">
      <c r="A91" s="68" t="s">
        <v>103</v>
      </c>
      <c r="B91" s="69"/>
      <c r="C91" s="69"/>
      <c r="D91" s="69"/>
      <c r="E91" s="69"/>
      <c r="F91" s="69"/>
      <c r="G91" s="69"/>
      <c r="H91" s="70"/>
      <c r="I91" s="1"/>
      <c r="J91" s="47"/>
      <c r="K91" s="27"/>
    </row>
    <row r="92" spans="1:11" ht="12">
      <c r="A92" s="68" t="s">
        <v>194</v>
      </c>
      <c r="B92" s="69"/>
      <c r="C92" s="69"/>
      <c r="D92" s="69"/>
      <c r="E92" s="69"/>
      <c r="F92" s="69"/>
      <c r="G92" s="69"/>
      <c r="H92" s="70"/>
      <c r="I92" s="1"/>
      <c r="J92" s="47"/>
      <c r="K92" s="27"/>
    </row>
    <row r="93" spans="1:11" ht="12">
      <c r="A93" s="68" t="s">
        <v>0</v>
      </c>
      <c r="B93" s="69"/>
      <c r="C93" s="69"/>
      <c r="D93" s="69"/>
      <c r="E93" s="69"/>
      <c r="F93" s="69"/>
      <c r="G93" s="69"/>
      <c r="H93" s="70"/>
      <c r="I93" s="1"/>
      <c r="J93" s="47">
        <v>17183042</v>
      </c>
      <c r="K93" s="27">
        <v>12273602</v>
      </c>
    </row>
    <row r="94" spans="1:11" ht="12">
      <c r="A94" s="68" t="s">
        <v>195</v>
      </c>
      <c r="B94" s="69"/>
      <c r="C94" s="69"/>
      <c r="D94" s="69"/>
      <c r="E94" s="69"/>
      <c r="F94" s="69"/>
      <c r="G94" s="69"/>
      <c r="H94" s="70"/>
      <c r="I94" s="1"/>
      <c r="J94" s="47"/>
      <c r="K94" s="27"/>
    </row>
    <row r="95" spans="1:11" ht="12">
      <c r="A95" s="68" t="s">
        <v>196</v>
      </c>
      <c r="B95" s="69"/>
      <c r="C95" s="69"/>
      <c r="D95" s="69"/>
      <c r="E95" s="69"/>
      <c r="F95" s="69"/>
      <c r="G95" s="69"/>
      <c r="H95" s="70"/>
      <c r="I95" s="1"/>
      <c r="J95" s="47"/>
      <c r="K95" s="27"/>
    </row>
    <row r="96" spans="1:11" ht="12">
      <c r="A96" s="68" t="s">
        <v>197</v>
      </c>
      <c r="B96" s="69"/>
      <c r="C96" s="69"/>
      <c r="D96" s="69"/>
      <c r="E96" s="69"/>
      <c r="F96" s="69"/>
      <c r="G96" s="69"/>
      <c r="H96" s="70"/>
      <c r="I96" s="1"/>
      <c r="J96" s="47"/>
      <c r="K96" s="27"/>
    </row>
    <row r="97" spans="1:11" ht="12">
      <c r="A97" s="68" t="s">
        <v>80</v>
      </c>
      <c r="B97" s="69"/>
      <c r="C97" s="69"/>
      <c r="D97" s="69"/>
      <c r="E97" s="69"/>
      <c r="F97" s="69"/>
      <c r="G97" s="69"/>
      <c r="H97" s="70"/>
      <c r="I97" s="1"/>
      <c r="J97" s="47"/>
      <c r="K97" s="27"/>
    </row>
    <row r="98" spans="1:11" ht="12">
      <c r="A98" s="68" t="s">
        <v>78</v>
      </c>
      <c r="B98" s="69"/>
      <c r="C98" s="69"/>
      <c r="D98" s="69"/>
      <c r="E98" s="69"/>
      <c r="F98" s="69"/>
      <c r="G98" s="69"/>
      <c r="H98" s="70"/>
      <c r="I98" s="1"/>
      <c r="J98" s="47"/>
      <c r="K98" s="27"/>
    </row>
    <row r="99" spans="1:11" ht="12">
      <c r="A99" s="68" t="s">
        <v>79</v>
      </c>
      <c r="B99" s="69"/>
      <c r="C99" s="69"/>
      <c r="D99" s="69"/>
      <c r="E99" s="69"/>
      <c r="F99" s="69"/>
      <c r="G99" s="69"/>
      <c r="H99" s="70"/>
      <c r="I99" s="1"/>
      <c r="J99" s="47"/>
      <c r="K99" s="27"/>
    </row>
    <row r="100" spans="1:11" ht="12">
      <c r="A100" s="71" t="s">
        <v>14</v>
      </c>
      <c r="B100" s="72"/>
      <c r="C100" s="72"/>
      <c r="D100" s="72"/>
      <c r="E100" s="72"/>
      <c r="F100" s="72"/>
      <c r="G100" s="72"/>
      <c r="H100" s="73"/>
      <c r="I100" s="1"/>
      <c r="J100" s="27">
        <f>SUM(J101:J112)</f>
        <v>23427576</v>
      </c>
      <c r="K100" s="27">
        <f>SUM(K101:K112)</f>
        <v>18073952</v>
      </c>
    </row>
    <row r="101" spans="1:11" ht="12">
      <c r="A101" s="68" t="s">
        <v>103</v>
      </c>
      <c r="B101" s="69"/>
      <c r="C101" s="69"/>
      <c r="D101" s="69"/>
      <c r="E101" s="69"/>
      <c r="F101" s="69"/>
      <c r="G101" s="69"/>
      <c r="H101" s="70"/>
      <c r="I101" s="1"/>
      <c r="J101" s="47">
        <v>4532291</v>
      </c>
      <c r="K101" s="27">
        <f>4962031-2495971-1350000</f>
        <v>1116060</v>
      </c>
    </row>
    <row r="102" spans="1:11" ht="12">
      <c r="A102" s="68" t="s">
        <v>194</v>
      </c>
      <c r="B102" s="69"/>
      <c r="C102" s="69"/>
      <c r="D102" s="69"/>
      <c r="E102" s="69"/>
      <c r="F102" s="69"/>
      <c r="G102" s="69"/>
      <c r="H102" s="70"/>
      <c r="I102" s="1"/>
      <c r="J102" s="47"/>
      <c r="K102" s="27"/>
    </row>
    <row r="103" spans="1:11" ht="12">
      <c r="A103" s="68" t="s">
        <v>0</v>
      </c>
      <c r="B103" s="69"/>
      <c r="C103" s="69"/>
      <c r="D103" s="69"/>
      <c r="E103" s="69"/>
      <c r="F103" s="69"/>
      <c r="G103" s="69"/>
      <c r="H103" s="70"/>
      <c r="I103" s="1"/>
      <c r="J103" s="47">
        <v>5268835</v>
      </c>
      <c r="K103" s="27">
        <v>5095676</v>
      </c>
    </row>
    <row r="104" spans="1:11" ht="12">
      <c r="A104" s="68" t="s">
        <v>195</v>
      </c>
      <c r="B104" s="69"/>
      <c r="C104" s="69"/>
      <c r="D104" s="69"/>
      <c r="E104" s="69"/>
      <c r="F104" s="69"/>
      <c r="G104" s="69"/>
      <c r="H104" s="70"/>
      <c r="I104" s="1"/>
      <c r="J104" s="47">
        <v>999318</v>
      </c>
      <c r="K104" s="27">
        <v>171733</v>
      </c>
    </row>
    <row r="105" spans="1:11" ht="12">
      <c r="A105" s="68" t="s">
        <v>196</v>
      </c>
      <c r="B105" s="69"/>
      <c r="C105" s="69"/>
      <c r="D105" s="69"/>
      <c r="E105" s="69"/>
      <c r="F105" s="69"/>
      <c r="G105" s="69"/>
      <c r="H105" s="70"/>
      <c r="I105" s="1"/>
      <c r="J105" s="47">
        <v>6909213</v>
      </c>
      <c r="K105" s="27">
        <v>7377906</v>
      </c>
    </row>
    <row r="106" spans="1:11" ht="12">
      <c r="A106" s="68" t="s">
        <v>197</v>
      </c>
      <c r="B106" s="69"/>
      <c r="C106" s="69"/>
      <c r="D106" s="69"/>
      <c r="E106" s="69"/>
      <c r="F106" s="69"/>
      <c r="G106" s="69"/>
      <c r="H106" s="70"/>
      <c r="I106" s="1"/>
      <c r="J106" s="47"/>
      <c r="K106" s="27"/>
    </row>
    <row r="107" spans="1:11" ht="12">
      <c r="A107" s="68" t="s">
        <v>80</v>
      </c>
      <c r="B107" s="69"/>
      <c r="C107" s="69"/>
      <c r="D107" s="69"/>
      <c r="E107" s="69"/>
      <c r="F107" s="69"/>
      <c r="G107" s="69"/>
      <c r="H107" s="70"/>
      <c r="I107" s="1"/>
      <c r="J107" s="47"/>
      <c r="K107" s="27"/>
    </row>
    <row r="108" spans="1:11" ht="12">
      <c r="A108" s="68" t="s">
        <v>81</v>
      </c>
      <c r="B108" s="69"/>
      <c r="C108" s="69"/>
      <c r="D108" s="69"/>
      <c r="E108" s="69"/>
      <c r="F108" s="69"/>
      <c r="G108" s="69"/>
      <c r="H108" s="70"/>
      <c r="I108" s="1"/>
      <c r="J108" s="47">
        <v>2700266</v>
      </c>
      <c r="K108" s="27">
        <v>2308426</v>
      </c>
    </row>
    <row r="109" spans="1:11" ht="12">
      <c r="A109" s="68" t="s">
        <v>82</v>
      </c>
      <c r="B109" s="69"/>
      <c r="C109" s="69"/>
      <c r="D109" s="69"/>
      <c r="E109" s="69"/>
      <c r="F109" s="69"/>
      <c r="G109" s="69"/>
      <c r="H109" s="70"/>
      <c r="I109" s="1"/>
      <c r="J109" s="47">
        <v>2939500</v>
      </c>
      <c r="K109" s="27">
        <v>1796921</v>
      </c>
    </row>
    <row r="110" spans="1:11" ht="12">
      <c r="A110" s="68" t="s">
        <v>85</v>
      </c>
      <c r="B110" s="69"/>
      <c r="C110" s="69"/>
      <c r="D110" s="69"/>
      <c r="E110" s="69"/>
      <c r="F110" s="69"/>
      <c r="G110" s="69"/>
      <c r="H110" s="70"/>
      <c r="I110" s="1"/>
      <c r="J110" s="47"/>
      <c r="K110" s="27"/>
    </row>
    <row r="111" spans="1:11" ht="12">
      <c r="A111" s="68" t="s">
        <v>83</v>
      </c>
      <c r="B111" s="69"/>
      <c r="C111" s="69"/>
      <c r="D111" s="69"/>
      <c r="E111" s="69"/>
      <c r="F111" s="69"/>
      <c r="G111" s="69"/>
      <c r="H111" s="70"/>
      <c r="I111" s="1"/>
      <c r="J111" s="47"/>
      <c r="K111" s="27"/>
    </row>
    <row r="112" spans="1:11" ht="12">
      <c r="A112" s="68" t="s">
        <v>84</v>
      </c>
      <c r="B112" s="69"/>
      <c r="C112" s="69"/>
      <c r="D112" s="69"/>
      <c r="E112" s="69"/>
      <c r="F112" s="69"/>
      <c r="G112" s="69"/>
      <c r="H112" s="70"/>
      <c r="I112" s="1"/>
      <c r="J112" s="47">
        <v>78153</v>
      </c>
      <c r="K112" s="27">
        <v>207230</v>
      </c>
    </row>
    <row r="113" spans="1:11" ht="12">
      <c r="A113" s="71" t="s">
        <v>1</v>
      </c>
      <c r="B113" s="72"/>
      <c r="C113" s="72"/>
      <c r="D113" s="72"/>
      <c r="E113" s="72"/>
      <c r="F113" s="72"/>
      <c r="G113" s="72"/>
      <c r="H113" s="73"/>
      <c r="I113" s="1"/>
      <c r="J113" s="47">
        <v>311063</v>
      </c>
      <c r="K113" s="27">
        <v>2913326</v>
      </c>
    </row>
    <row r="114" spans="1:11" ht="12">
      <c r="A114" s="71" t="s">
        <v>15</v>
      </c>
      <c r="B114" s="72"/>
      <c r="C114" s="72"/>
      <c r="D114" s="72"/>
      <c r="E114" s="72"/>
      <c r="F114" s="72"/>
      <c r="G114" s="72"/>
      <c r="H114" s="73"/>
      <c r="I114" s="1"/>
      <c r="J114" s="27">
        <f>J69+J86+J90+J100+J113</f>
        <v>392362550</v>
      </c>
      <c r="K114" s="27">
        <f>K69+K86+K90+K100+K113</f>
        <v>358517933</v>
      </c>
    </row>
    <row r="115" spans="1:11" ht="12">
      <c r="A115" s="57" t="s">
        <v>43</v>
      </c>
      <c r="B115" s="58"/>
      <c r="C115" s="58"/>
      <c r="D115" s="58"/>
      <c r="E115" s="58"/>
      <c r="F115" s="58"/>
      <c r="G115" s="58"/>
      <c r="H115" s="59"/>
      <c r="I115" s="2"/>
      <c r="J115" s="47"/>
      <c r="K115" s="27"/>
    </row>
    <row r="116" spans="1:11" ht="12">
      <c r="A116" s="60" t="s">
        <v>284</v>
      </c>
      <c r="B116" s="61"/>
      <c r="C116" s="61"/>
      <c r="D116" s="61"/>
      <c r="E116" s="61"/>
      <c r="F116" s="61"/>
      <c r="G116" s="61"/>
      <c r="H116" s="61"/>
      <c r="I116" s="62"/>
      <c r="J116" s="63"/>
      <c r="K116" s="46"/>
    </row>
    <row r="117" spans="1:11" ht="12">
      <c r="A117" s="64" t="s">
        <v>148</v>
      </c>
      <c r="B117" s="65"/>
      <c r="C117" s="65"/>
      <c r="D117" s="65"/>
      <c r="E117" s="65"/>
      <c r="F117" s="65"/>
      <c r="G117" s="65"/>
      <c r="H117" s="65"/>
      <c r="I117" s="66"/>
      <c r="J117" s="67"/>
      <c r="K117" s="46"/>
    </row>
    <row r="118" spans="1:11" ht="12">
      <c r="A118" s="68" t="s">
        <v>3</v>
      </c>
      <c r="B118" s="69"/>
      <c r="C118" s="69"/>
      <c r="D118" s="69"/>
      <c r="E118" s="69"/>
      <c r="F118" s="69"/>
      <c r="G118" s="69"/>
      <c r="H118" s="70"/>
      <c r="I118" s="1"/>
      <c r="J118" s="47">
        <f>J69-J119</f>
        <v>347219138</v>
      </c>
      <c r="K118" s="47">
        <f>K69-K119</f>
        <v>297780858</v>
      </c>
    </row>
    <row r="119" spans="1:11" ht="12">
      <c r="A119" s="74" t="s">
        <v>4</v>
      </c>
      <c r="B119" s="75"/>
      <c r="C119" s="75"/>
      <c r="D119" s="75"/>
      <c r="E119" s="75"/>
      <c r="F119" s="75"/>
      <c r="G119" s="75"/>
      <c r="H119" s="76"/>
      <c r="I119" s="4"/>
      <c r="J119" s="47">
        <v>23895</v>
      </c>
      <c r="K119" s="27">
        <v>42119</v>
      </c>
    </row>
    <row r="120" spans="1:11" ht="12">
      <c r="A120" s="77" t="s">
        <v>258</v>
      </c>
      <c r="B120" s="78"/>
      <c r="C120" s="78"/>
      <c r="D120" s="78"/>
      <c r="E120" s="78"/>
      <c r="F120" s="78"/>
      <c r="G120" s="78"/>
      <c r="H120" s="78"/>
      <c r="I120" s="78"/>
      <c r="J120" s="78"/>
      <c r="K120" s="41"/>
    </row>
    <row r="121" spans="1:11" ht="12" hidden="1">
      <c r="A121" s="55"/>
      <c r="B121" s="56"/>
      <c r="C121" s="56"/>
      <c r="D121" s="56"/>
      <c r="E121" s="56"/>
      <c r="F121" s="56"/>
      <c r="G121" s="56"/>
      <c r="H121" s="56"/>
      <c r="I121" s="56"/>
      <c r="J121" s="56"/>
      <c r="K121" s="42"/>
    </row>
    <row r="122" spans="9:11" ht="12" hidden="1">
      <c r="I122" s="11" t="s">
        <v>288</v>
      </c>
      <c r="J122" s="12"/>
      <c r="K122" s="12"/>
    </row>
    <row r="123" spans="9:11" ht="12" hidden="1">
      <c r="I123" s="11"/>
      <c r="J123" s="12"/>
      <c r="K123" s="12"/>
    </row>
    <row r="124" spans="9:11" ht="12" hidden="1">
      <c r="I124" s="11"/>
      <c r="J124" s="12"/>
      <c r="K124" s="12"/>
    </row>
    <row r="125" spans="10:11" ht="12">
      <c r="J125" s="26"/>
      <c r="K125" s="26"/>
    </row>
    <row r="126" ht="12">
      <c r="K126" s="26"/>
    </row>
  </sheetData>
  <mergeCells count="121">
    <mergeCell ref="A1:J1"/>
    <mergeCell ref="A2:J2"/>
    <mergeCell ref="A3:J3"/>
    <mergeCell ref="A4:H4"/>
    <mergeCell ref="A5:H5"/>
    <mergeCell ref="A6:J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J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J120"/>
    <mergeCell ref="A121:J121"/>
    <mergeCell ref="A115:H115"/>
    <mergeCell ref="A116:J116"/>
    <mergeCell ref="A117:J117"/>
    <mergeCell ref="A118:H118"/>
  </mergeCells>
  <dataValidations count="5">
    <dataValidation type="whole" operator="greaterThanOrEqual" allowBlank="1" showInputMessage="1" showErrorMessage="1" errorTitle="Pogrešan unos" error="Mogu se unijeti samo cjelobrojne pozitivne vrijednosti." sqref="J7:K67 K119 K71:K117 J72:J77 J70:K70 J79:J84 J86:J115">
      <formula1>0</formula1>
    </dataValidation>
    <dataValidation type="whole" operator="notEqual" allowBlank="1" showInputMessage="1" showErrorMessage="1" errorTitle="Pogrešan unos" error="Mogu se unijeti samo cjelobrojne vrijednosti." sqref="J118:J119 K118 J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">
      <formula1>9999999999</formula1>
    </dataValidation>
  </dataValidations>
  <printOptions/>
  <pageMargins left="0.75" right="0.24" top="1" bottom="1" header="0.5" footer="0.5"/>
  <pageSetup horizontalDpi="600" verticalDpi="600" orientation="portrait" paperSize="9" scale="80" r:id="rId1"/>
  <rowBreaks count="1" manualBreakCount="1">
    <brk id="6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N55"/>
  <sheetViews>
    <sheetView view="pageBreakPreview" zoomScaleSheetLayoutView="100" workbookViewId="0" topLeftCell="A1">
      <selection activeCell="K27" sqref="K27"/>
    </sheetView>
  </sheetViews>
  <sheetFormatPr defaultColWidth="9.140625" defaultRowHeight="12.75"/>
  <cols>
    <col min="1" max="6" width="9.140625" style="13" customWidth="1"/>
    <col min="7" max="7" width="8.140625" style="13" customWidth="1"/>
    <col min="8" max="8" width="9.140625" style="13" hidden="1" customWidth="1"/>
    <col min="9" max="9" width="7.7109375" style="13" customWidth="1"/>
    <col min="10" max="10" width="9.00390625" style="13" customWidth="1"/>
    <col min="11" max="11" width="10.8515625" style="13" customWidth="1"/>
    <col min="12" max="12" width="10.421875" style="13" bestFit="1" customWidth="1"/>
    <col min="13" max="13" width="9.421875" style="13" bestFit="1" customWidth="1"/>
    <col min="14" max="14" width="11.421875" style="13" bestFit="1" customWidth="1"/>
    <col min="15" max="16384" width="9.140625" style="13" customWidth="1"/>
  </cols>
  <sheetData>
    <row r="1" spans="1:12" ht="12" customHeight="1">
      <c r="A1" s="106" t="s">
        <v>129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ht="12" customHeight="1">
      <c r="A2" s="107" t="s">
        <v>287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ht="12">
      <c r="A3" s="14"/>
      <c r="B3" s="15"/>
      <c r="C3" s="15"/>
      <c r="D3" s="15"/>
      <c r="E3" s="15"/>
      <c r="F3" s="15"/>
      <c r="G3" s="15"/>
      <c r="H3" s="15"/>
      <c r="I3" s="15"/>
      <c r="J3" s="15"/>
      <c r="K3" s="16"/>
      <c r="L3" s="17"/>
    </row>
    <row r="4" spans="1:12" ht="12">
      <c r="A4" s="103" t="s">
        <v>290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5"/>
    </row>
    <row r="5" spans="1:12" ht="24.75" thickBot="1">
      <c r="A5" s="101" t="s">
        <v>45</v>
      </c>
      <c r="B5" s="101"/>
      <c r="C5" s="101"/>
      <c r="D5" s="101"/>
      <c r="E5" s="101"/>
      <c r="F5" s="101"/>
      <c r="G5" s="101"/>
      <c r="H5" s="101"/>
      <c r="I5" s="18" t="s">
        <v>283</v>
      </c>
      <c r="J5" s="19" t="s">
        <v>291</v>
      </c>
      <c r="K5" s="18" t="s">
        <v>119</v>
      </c>
      <c r="L5" s="18" t="s">
        <v>120</v>
      </c>
    </row>
    <row r="6" spans="1:12" ht="12">
      <c r="A6" s="102">
        <v>1</v>
      </c>
      <c r="B6" s="102"/>
      <c r="C6" s="102"/>
      <c r="D6" s="102"/>
      <c r="E6" s="102"/>
      <c r="F6" s="102"/>
      <c r="G6" s="102"/>
      <c r="H6" s="102"/>
      <c r="I6" s="20">
        <v>2</v>
      </c>
      <c r="J6" s="21">
        <v>3</v>
      </c>
      <c r="K6" s="22" t="s">
        <v>233</v>
      </c>
      <c r="L6" s="22" t="s">
        <v>292</v>
      </c>
    </row>
    <row r="7" spans="1:12" ht="12">
      <c r="A7" s="97" t="s">
        <v>123</v>
      </c>
      <c r="B7" s="98"/>
      <c r="C7" s="98"/>
      <c r="D7" s="98"/>
      <c r="E7" s="98"/>
      <c r="F7" s="98"/>
      <c r="G7" s="98"/>
      <c r="H7" s="98"/>
      <c r="I7" s="99"/>
      <c r="J7" s="99"/>
      <c r="K7" s="99"/>
      <c r="L7" s="100"/>
    </row>
    <row r="8" spans="1:12" ht="12">
      <c r="A8" s="68" t="s">
        <v>29</v>
      </c>
      <c r="B8" s="69"/>
      <c r="C8" s="69"/>
      <c r="D8" s="69"/>
      <c r="E8" s="69"/>
      <c r="F8" s="69"/>
      <c r="G8" s="69"/>
      <c r="H8" s="69"/>
      <c r="I8" s="1">
        <v>1</v>
      </c>
      <c r="J8" s="23"/>
      <c r="K8" s="45">
        <v>1383567</v>
      </c>
      <c r="L8" s="6">
        <f>'RDG '!M48</f>
        <v>-62213689</v>
      </c>
    </row>
    <row r="9" spans="1:14" ht="12">
      <c r="A9" s="68" t="s">
        <v>30</v>
      </c>
      <c r="B9" s="69"/>
      <c r="C9" s="69"/>
      <c r="D9" s="69"/>
      <c r="E9" s="69"/>
      <c r="F9" s="69"/>
      <c r="G9" s="69"/>
      <c r="H9" s="69"/>
      <c r="I9" s="1">
        <v>2</v>
      </c>
      <c r="J9" s="23"/>
      <c r="K9" s="45">
        <v>6263529</v>
      </c>
      <c r="L9" s="6">
        <f>'RDG '!L20</f>
        <v>9265606</v>
      </c>
      <c r="N9" s="24"/>
    </row>
    <row r="10" spans="1:14" ht="12">
      <c r="A10" s="68" t="s">
        <v>31</v>
      </c>
      <c r="B10" s="69"/>
      <c r="C10" s="69"/>
      <c r="D10" s="69"/>
      <c r="E10" s="69"/>
      <c r="F10" s="69"/>
      <c r="G10" s="69"/>
      <c r="H10" s="69"/>
      <c r="I10" s="1">
        <v>3</v>
      </c>
      <c r="J10" s="23"/>
      <c r="K10" s="45">
        <v>452098</v>
      </c>
      <c r="L10" s="6"/>
      <c r="M10" s="24"/>
      <c r="N10" s="24"/>
    </row>
    <row r="11" spans="1:14" ht="12">
      <c r="A11" s="68" t="s">
        <v>32</v>
      </c>
      <c r="B11" s="69"/>
      <c r="C11" s="69"/>
      <c r="D11" s="69"/>
      <c r="E11" s="69"/>
      <c r="F11" s="69"/>
      <c r="G11" s="69"/>
      <c r="H11" s="69"/>
      <c r="I11" s="1">
        <v>4</v>
      </c>
      <c r="J11" s="23"/>
      <c r="K11" s="343">
        <v>21046444</v>
      </c>
      <c r="L11" s="6">
        <f>38375897-26581772+11426804</f>
        <v>23220929</v>
      </c>
      <c r="M11" s="24"/>
      <c r="N11" s="24"/>
    </row>
    <row r="12" spans="1:13" ht="12">
      <c r="A12" s="68" t="s">
        <v>33</v>
      </c>
      <c r="B12" s="69"/>
      <c r="C12" s="69"/>
      <c r="D12" s="69"/>
      <c r="E12" s="69"/>
      <c r="F12" s="69"/>
      <c r="G12" s="69"/>
      <c r="H12" s="69"/>
      <c r="I12" s="1">
        <v>5</v>
      </c>
      <c r="J12" s="23"/>
      <c r="K12" s="45">
        <v>10501901</v>
      </c>
      <c r="L12" s="6"/>
      <c r="M12" s="24"/>
    </row>
    <row r="13" spans="1:13" ht="12">
      <c r="A13" s="68" t="s">
        <v>37</v>
      </c>
      <c r="B13" s="69"/>
      <c r="C13" s="69"/>
      <c r="D13" s="69"/>
      <c r="E13" s="69"/>
      <c r="F13" s="69"/>
      <c r="G13" s="69"/>
      <c r="H13" s="69"/>
      <c r="I13" s="1">
        <v>6</v>
      </c>
      <c r="J13" s="23"/>
      <c r="K13" s="45"/>
      <c r="L13" s="6">
        <f>129077+23236240+788775+898443+11804933</f>
        <v>36857468</v>
      </c>
      <c r="M13" s="24"/>
    </row>
    <row r="14" spans="1:12" ht="12">
      <c r="A14" s="71" t="s">
        <v>124</v>
      </c>
      <c r="B14" s="72"/>
      <c r="C14" s="72"/>
      <c r="D14" s="72"/>
      <c r="E14" s="72"/>
      <c r="F14" s="72"/>
      <c r="G14" s="72"/>
      <c r="H14" s="72"/>
      <c r="I14" s="1">
        <v>7</v>
      </c>
      <c r="J14" s="23"/>
      <c r="K14" s="341">
        <f>SUM(K8:K13)</f>
        <v>39647539</v>
      </c>
      <c r="L14" s="341">
        <f>SUM(L8:L13)</f>
        <v>7130314</v>
      </c>
    </row>
    <row r="15" spans="1:12" ht="12">
      <c r="A15" s="68" t="s">
        <v>38</v>
      </c>
      <c r="B15" s="69"/>
      <c r="C15" s="69"/>
      <c r="D15" s="69"/>
      <c r="E15" s="69"/>
      <c r="F15" s="69"/>
      <c r="G15" s="69"/>
      <c r="H15" s="69"/>
      <c r="I15" s="1">
        <v>8</v>
      </c>
      <c r="J15" s="23"/>
      <c r="K15" s="45"/>
      <c r="L15" s="6">
        <f>5353624</f>
        <v>5353624</v>
      </c>
    </row>
    <row r="16" spans="1:12" ht="12">
      <c r="A16" s="68" t="s">
        <v>39</v>
      </c>
      <c r="B16" s="69"/>
      <c r="C16" s="69"/>
      <c r="D16" s="69"/>
      <c r="E16" s="69"/>
      <c r="F16" s="69"/>
      <c r="G16" s="69"/>
      <c r="H16" s="69"/>
      <c r="I16" s="1">
        <v>9</v>
      </c>
      <c r="J16" s="23"/>
      <c r="K16" s="45"/>
      <c r="L16" s="6"/>
    </row>
    <row r="17" spans="1:12" ht="12">
      <c r="A17" s="68" t="s">
        <v>40</v>
      </c>
      <c r="B17" s="69"/>
      <c r="C17" s="69"/>
      <c r="D17" s="69"/>
      <c r="E17" s="69"/>
      <c r="F17" s="69"/>
      <c r="G17" s="69"/>
      <c r="H17" s="69"/>
      <c r="I17" s="1">
        <v>10</v>
      </c>
      <c r="J17" s="23"/>
      <c r="K17" s="45"/>
      <c r="L17" s="6">
        <v>374778</v>
      </c>
    </row>
    <row r="18" spans="1:12" ht="12">
      <c r="A18" s="68" t="s">
        <v>41</v>
      </c>
      <c r="B18" s="69"/>
      <c r="C18" s="69"/>
      <c r="D18" s="69"/>
      <c r="E18" s="69"/>
      <c r="F18" s="69"/>
      <c r="G18" s="69"/>
      <c r="H18" s="69"/>
      <c r="I18" s="1">
        <v>11</v>
      </c>
      <c r="J18" s="23"/>
      <c r="K18" s="45">
        <f>39647539-31002732</f>
        <v>8644807</v>
      </c>
      <c r="L18" s="6"/>
    </row>
    <row r="19" spans="1:12" ht="12">
      <c r="A19" s="71" t="s">
        <v>125</v>
      </c>
      <c r="B19" s="72"/>
      <c r="C19" s="72"/>
      <c r="D19" s="72"/>
      <c r="E19" s="72"/>
      <c r="F19" s="72"/>
      <c r="G19" s="72"/>
      <c r="H19" s="72"/>
      <c r="I19" s="1">
        <v>12</v>
      </c>
      <c r="J19" s="23"/>
      <c r="K19" s="341">
        <f>SUM(K15:K18)</f>
        <v>8644807</v>
      </c>
      <c r="L19" s="341">
        <f>SUM(L15:L18)</f>
        <v>5728402</v>
      </c>
    </row>
    <row r="20" spans="1:12" ht="27" customHeight="1">
      <c r="A20" s="71" t="s">
        <v>25</v>
      </c>
      <c r="B20" s="72"/>
      <c r="C20" s="72"/>
      <c r="D20" s="72"/>
      <c r="E20" s="72"/>
      <c r="F20" s="72"/>
      <c r="G20" s="72"/>
      <c r="H20" s="72"/>
      <c r="I20" s="1">
        <v>13</v>
      </c>
      <c r="J20" s="23"/>
      <c r="K20" s="341">
        <f>IF(K14&gt;K19,K14-K19,0)</f>
        <v>31002732</v>
      </c>
      <c r="L20" s="341">
        <f>IF(L14&gt;L19,L14-L19,0)</f>
        <v>1401912</v>
      </c>
    </row>
    <row r="21" spans="1:12" ht="28.5" customHeight="1">
      <c r="A21" s="71" t="s">
        <v>26</v>
      </c>
      <c r="B21" s="72"/>
      <c r="C21" s="72"/>
      <c r="D21" s="72"/>
      <c r="E21" s="72"/>
      <c r="F21" s="72"/>
      <c r="G21" s="72"/>
      <c r="H21" s="72"/>
      <c r="I21" s="1">
        <v>14</v>
      </c>
      <c r="J21" s="23"/>
      <c r="K21" s="341">
        <f>IF(K19&gt;K14,K19-K14,0)</f>
        <v>0</v>
      </c>
      <c r="L21" s="341">
        <f>IF(L19&gt;L14,L19-L14,0)</f>
        <v>0</v>
      </c>
    </row>
    <row r="22" spans="1:12" ht="12">
      <c r="A22" s="97" t="s">
        <v>126</v>
      </c>
      <c r="B22" s="98"/>
      <c r="C22" s="98"/>
      <c r="D22" s="98"/>
      <c r="E22" s="98"/>
      <c r="F22" s="98"/>
      <c r="G22" s="98"/>
      <c r="H22" s="98"/>
      <c r="I22" s="99"/>
      <c r="J22" s="99"/>
      <c r="K22" s="99"/>
      <c r="L22" s="100"/>
    </row>
    <row r="23" spans="1:12" ht="12">
      <c r="A23" s="68" t="s">
        <v>140</v>
      </c>
      <c r="B23" s="69"/>
      <c r="C23" s="69"/>
      <c r="D23" s="69"/>
      <c r="E23" s="69"/>
      <c r="F23" s="69"/>
      <c r="G23" s="69"/>
      <c r="H23" s="69"/>
      <c r="I23" s="1">
        <v>15</v>
      </c>
      <c r="J23" s="23"/>
      <c r="K23" s="45">
        <v>493855</v>
      </c>
      <c r="L23" s="6"/>
    </row>
    <row r="24" spans="1:12" ht="12">
      <c r="A24" s="68" t="s">
        <v>141</v>
      </c>
      <c r="B24" s="69"/>
      <c r="C24" s="69"/>
      <c r="D24" s="69"/>
      <c r="E24" s="69"/>
      <c r="F24" s="69"/>
      <c r="G24" s="69"/>
      <c r="H24" s="69"/>
      <c r="I24" s="1">
        <v>16</v>
      </c>
      <c r="J24" s="23"/>
      <c r="K24" s="45">
        <v>333813</v>
      </c>
      <c r="L24" s="6"/>
    </row>
    <row r="25" spans="1:12" ht="12">
      <c r="A25" s="68" t="s">
        <v>142</v>
      </c>
      <c r="B25" s="69"/>
      <c r="C25" s="69"/>
      <c r="D25" s="69"/>
      <c r="E25" s="69"/>
      <c r="F25" s="69"/>
      <c r="G25" s="69"/>
      <c r="H25" s="69"/>
      <c r="I25" s="1">
        <v>17</v>
      </c>
      <c r="J25" s="23"/>
      <c r="K25" s="45"/>
      <c r="L25" s="6"/>
    </row>
    <row r="26" spans="1:12" ht="12">
      <c r="A26" s="68" t="s">
        <v>143</v>
      </c>
      <c r="B26" s="69"/>
      <c r="C26" s="69"/>
      <c r="D26" s="69"/>
      <c r="E26" s="69"/>
      <c r="F26" s="69"/>
      <c r="G26" s="69"/>
      <c r="H26" s="69"/>
      <c r="I26" s="1">
        <v>18</v>
      </c>
      <c r="J26" s="23"/>
      <c r="K26" s="45"/>
      <c r="L26" s="6"/>
    </row>
    <row r="27" spans="1:12" ht="12">
      <c r="A27" s="68" t="s">
        <v>144</v>
      </c>
      <c r="B27" s="69"/>
      <c r="C27" s="69"/>
      <c r="D27" s="69"/>
      <c r="E27" s="69"/>
      <c r="F27" s="69"/>
      <c r="G27" s="69"/>
      <c r="H27" s="69"/>
      <c r="I27" s="1">
        <v>19</v>
      </c>
      <c r="J27" s="23"/>
      <c r="K27" s="45"/>
      <c r="L27" s="6">
        <v>1803864</v>
      </c>
    </row>
    <row r="28" spans="1:12" ht="12">
      <c r="A28" s="71" t="s">
        <v>130</v>
      </c>
      <c r="B28" s="72"/>
      <c r="C28" s="72"/>
      <c r="D28" s="72"/>
      <c r="E28" s="72"/>
      <c r="F28" s="72"/>
      <c r="G28" s="72"/>
      <c r="H28" s="72"/>
      <c r="I28" s="1">
        <v>20</v>
      </c>
      <c r="J28" s="23"/>
      <c r="K28" s="341">
        <f>SUM(K23:K27)</f>
        <v>827668</v>
      </c>
      <c r="L28" s="341">
        <f>SUM(L23:L27)</f>
        <v>1803864</v>
      </c>
    </row>
    <row r="29" spans="1:12" ht="12">
      <c r="A29" s="68" t="s">
        <v>96</v>
      </c>
      <c r="B29" s="69"/>
      <c r="C29" s="69"/>
      <c r="D29" s="69"/>
      <c r="E29" s="69"/>
      <c r="F29" s="69"/>
      <c r="G29" s="69"/>
      <c r="H29" s="69"/>
      <c r="I29" s="1">
        <v>21</v>
      </c>
      <c r="J29" s="23"/>
      <c r="K29" s="45">
        <v>5105530</v>
      </c>
      <c r="L29" s="6">
        <v>795173</v>
      </c>
    </row>
    <row r="30" spans="1:12" ht="12">
      <c r="A30" s="68" t="s">
        <v>97</v>
      </c>
      <c r="B30" s="69"/>
      <c r="C30" s="69"/>
      <c r="D30" s="69"/>
      <c r="E30" s="69"/>
      <c r="F30" s="69"/>
      <c r="G30" s="69"/>
      <c r="H30" s="69"/>
      <c r="I30" s="1">
        <v>22</v>
      </c>
      <c r="J30" s="23"/>
      <c r="K30" s="45">
        <v>348666</v>
      </c>
      <c r="L30" s="6">
        <v>76250</v>
      </c>
    </row>
    <row r="31" spans="1:12" ht="12">
      <c r="A31" s="68" t="s">
        <v>9</v>
      </c>
      <c r="B31" s="69"/>
      <c r="C31" s="69"/>
      <c r="D31" s="69"/>
      <c r="E31" s="69"/>
      <c r="F31" s="69"/>
      <c r="G31" s="69"/>
      <c r="H31" s="69"/>
      <c r="I31" s="1">
        <v>23</v>
      </c>
      <c r="J31" s="23"/>
      <c r="K31" s="45">
        <f>6981+14912165</f>
        <v>14919146</v>
      </c>
      <c r="L31" s="6">
        <f>1357910</f>
        <v>1357910</v>
      </c>
    </row>
    <row r="32" spans="1:12" ht="12">
      <c r="A32" s="71" t="s">
        <v>2</v>
      </c>
      <c r="B32" s="72"/>
      <c r="C32" s="72"/>
      <c r="D32" s="72"/>
      <c r="E32" s="72"/>
      <c r="F32" s="72"/>
      <c r="G32" s="72"/>
      <c r="H32" s="72"/>
      <c r="I32" s="1">
        <v>24</v>
      </c>
      <c r="J32" s="23"/>
      <c r="K32" s="341">
        <f>SUM(K29:K31)</f>
        <v>20373342</v>
      </c>
      <c r="L32" s="341">
        <f>SUM(L29:L31)</f>
        <v>2229333</v>
      </c>
    </row>
    <row r="33" spans="1:12" ht="24.75" customHeight="1">
      <c r="A33" s="71" t="s">
        <v>27</v>
      </c>
      <c r="B33" s="72"/>
      <c r="C33" s="72"/>
      <c r="D33" s="72"/>
      <c r="E33" s="72"/>
      <c r="F33" s="72"/>
      <c r="G33" s="72"/>
      <c r="H33" s="72"/>
      <c r="I33" s="1">
        <v>25</v>
      </c>
      <c r="J33" s="23"/>
      <c r="K33" s="341">
        <f>IF(K28&gt;K32,K28-K32,0)</f>
        <v>0</v>
      </c>
      <c r="L33" s="341">
        <f>IF(L28&gt;L32,L28-L32,0)</f>
        <v>0</v>
      </c>
    </row>
    <row r="34" spans="1:12" ht="24" customHeight="1">
      <c r="A34" s="71" t="s">
        <v>28</v>
      </c>
      <c r="B34" s="72"/>
      <c r="C34" s="72"/>
      <c r="D34" s="72"/>
      <c r="E34" s="72"/>
      <c r="F34" s="72"/>
      <c r="G34" s="72"/>
      <c r="H34" s="72"/>
      <c r="I34" s="1">
        <v>26</v>
      </c>
      <c r="J34" s="23"/>
      <c r="K34" s="341">
        <f>IF(K32&gt;K28,K32-K28,0)</f>
        <v>19545674</v>
      </c>
      <c r="L34" s="341">
        <f>IF(L32&gt;L28,L32-L28,0)</f>
        <v>425469</v>
      </c>
    </row>
    <row r="35" spans="1:12" ht="12">
      <c r="A35" s="97" t="s">
        <v>127</v>
      </c>
      <c r="B35" s="98"/>
      <c r="C35" s="98"/>
      <c r="D35" s="98"/>
      <c r="E35" s="98"/>
      <c r="F35" s="98"/>
      <c r="G35" s="98"/>
      <c r="H35" s="98"/>
      <c r="I35" s="99"/>
      <c r="J35" s="99"/>
      <c r="K35" s="99"/>
      <c r="L35" s="100"/>
    </row>
    <row r="36" spans="1:12" ht="12">
      <c r="A36" s="68" t="s">
        <v>136</v>
      </c>
      <c r="B36" s="69"/>
      <c r="C36" s="69"/>
      <c r="D36" s="69"/>
      <c r="E36" s="69"/>
      <c r="F36" s="69"/>
      <c r="G36" s="69"/>
      <c r="H36" s="69"/>
      <c r="I36" s="1">
        <v>27</v>
      </c>
      <c r="J36" s="23"/>
      <c r="K36" s="6"/>
      <c r="L36" s="6"/>
    </row>
    <row r="37" spans="1:12" ht="12">
      <c r="A37" s="68" t="s">
        <v>18</v>
      </c>
      <c r="B37" s="69"/>
      <c r="C37" s="69"/>
      <c r="D37" s="69"/>
      <c r="E37" s="69"/>
      <c r="F37" s="69"/>
      <c r="G37" s="69"/>
      <c r="H37" s="69"/>
      <c r="I37" s="1">
        <v>28</v>
      </c>
      <c r="J37" s="23"/>
      <c r="K37" s="6">
        <v>0</v>
      </c>
      <c r="L37" s="6">
        <v>0</v>
      </c>
    </row>
    <row r="38" spans="1:12" ht="12">
      <c r="A38" s="68" t="s">
        <v>19</v>
      </c>
      <c r="B38" s="69"/>
      <c r="C38" s="69"/>
      <c r="D38" s="69"/>
      <c r="E38" s="69"/>
      <c r="F38" s="69"/>
      <c r="G38" s="69"/>
      <c r="H38" s="69"/>
      <c r="I38" s="1">
        <v>29</v>
      </c>
      <c r="J38" s="23"/>
      <c r="K38" s="6"/>
      <c r="L38" s="6"/>
    </row>
    <row r="39" spans="1:12" ht="12">
      <c r="A39" s="71" t="s">
        <v>54</v>
      </c>
      <c r="B39" s="72"/>
      <c r="C39" s="72"/>
      <c r="D39" s="72"/>
      <c r="E39" s="72"/>
      <c r="F39" s="72"/>
      <c r="G39" s="72"/>
      <c r="H39" s="72"/>
      <c r="I39" s="1">
        <v>30</v>
      </c>
      <c r="J39" s="23"/>
      <c r="K39" s="341">
        <f>SUM(K36:K38)</f>
        <v>0</v>
      </c>
      <c r="L39" s="341">
        <f>SUM(L36:L38)</f>
        <v>0</v>
      </c>
    </row>
    <row r="40" spans="1:12" ht="12">
      <c r="A40" s="68" t="s">
        <v>20</v>
      </c>
      <c r="B40" s="69"/>
      <c r="C40" s="69"/>
      <c r="D40" s="69"/>
      <c r="E40" s="69"/>
      <c r="F40" s="69"/>
      <c r="G40" s="69"/>
      <c r="H40" s="69"/>
      <c r="I40" s="1">
        <v>31</v>
      </c>
      <c r="J40" s="23"/>
      <c r="K40" s="45">
        <v>5136110</v>
      </c>
      <c r="L40" s="6">
        <v>4909440</v>
      </c>
    </row>
    <row r="41" spans="1:12" ht="12">
      <c r="A41" s="68" t="s">
        <v>21</v>
      </c>
      <c r="B41" s="69"/>
      <c r="C41" s="69"/>
      <c r="D41" s="69"/>
      <c r="E41" s="69"/>
      <c r="F41" s="69"/>
      <c r="G41" s="69"/>
      <c r="H41" s="69"/>
      <c r="I41" s="1">
        <v>32</v>
      </c>
      <c r="J41" s="23"/>
      <c r="K41" s="45">
        <v>10300224</v>
      </c>
      <c r="L41" s="6"/>
    </row>
    <row r="42" spans="1:12" ht="12">
      <c r="A42" s="68" t="s">
        <v>22</v>
      </c>
      <c r="B42" s="69"/>
      <c r="C42" s="69"/>
      <c r="D42" s="69"/>
      <c r="E42" s="69"/>
      <c r="F42" s="69"/>
      <c r="G42" s="69"/>
      <c r="H42" s="69"/>
      <c r="I42" s="1">
        <v>33</v>
      </c>
      <c r="J42" s="23"/>
      <c r="K42" s="45"/>
      <c r="L42" s="6"/>
    </row>
    <row r="43" spans="1:12" ht="12">
      <c r="A43" s="68" t="s">
        <v>23</v>
      </c>
      <c r="B43" s="69"/>
      <c r="C43" s="69"/>
      <c r="D43" s="69"/>
      <c r="E43" s="69"/>
      <c r="F43" s="69"/>
      <c r="G43" s="69"/>
      <c r="H43" s="69"/>
      <c r="I43" s="1">
        <v>34</v>
      </c>
      <c r="J43" s="23"/>
      <c r="K43" s="45"/>
      <c r="L43" s="6"/>
    </row>
    <row r="44" spans="1:12" ht="12">
      <c r="A44" s="68" t="s">
        <v>24</v>
      </c>
      <c r="B44" s="69"/>
      <c r="C44" s="69"/>
      <c r="D44" s="69"/>
      <c r="E44" s="69"/>
      <c r="F44" s="69"/>
      <c r="G44" s="69"/>
      <c r="H44" s="69"/>
      <c r="I44" s="1">
        <v>35</v>
      </c>
      <c r="J44" s="23"/>
      <c r="K44" s="45"/>
      <c r="L44" s="6"/>
    </row>
    <row r="45" spans="1:12" ht="12">
      <c r="A45" s="71" t="s">
        <v>55</v>
      </c>
      <c r="B45" s="72"/>
      <c r="C45" s="72"/>
      <c r="D45" s="72"/>
      <c r="E45" s="72"/>
      <c r="F45" s="72"/>
      <c r="G45" s="72"/>
      <c r="H45" s="72"/>
      <c r="I45" s="1">
        <v>36</v>
      </c>
      <c r="J45" s="23"/>
      <c r="K45" s="341">
        <f>SUM(K40:K44)</f>
        <v>15436334</v>
      </c>
      <c r="L45" s="341">
        <f>SUM(L40:L44)</f>
        <v>4909440</v>
      </c>
    </row>
    <row r="46" spans="1:12" ht="12">
      <c r="A46" s="71" t="s">
        <v>10</v>
      </c>
      <c r="B46" s="72"/>
      <c r="C46" s="72"/>
      <c r="D46" s="72"/>
      <c r="E46" s="72"/>
      <c r="F46" s="72"/>
      <c r="G46" s="72"/>
      <c r="H46" s="72"/>
      <c r="I46" s="1">
        <v>37</v>
      </c>
      <c r="J46" s="23"/>
      <c r="K46" s="341">
        <f>IF(K39&gt;K45,K39-K45,0)</f>
        <v>0</v>
      </c>
      <c r="L46" s="341">
        <f>IF(L39&gt;L45,L39-L45,0)</f>
        <v>0</v>
      </c>
    </row>
    <row r="47" spans="1:12" ht="12">
      <c r="A47" s="71" t="s">
        <v>11</v>
      </c>
      <c r="B47" s="72"/>
      <c r="C47" s="72"/>
      <c r="D47" s="72"/>
      <c r="E47" s="72"/>
      <c r="F47" s="72"/>
      <c r="G47" s="72"/>
      <c r="H47" s="72"/>
      <c r="I47" s="1">
        <v>38</v>
      </c>
      <c r="J47" s="23"/>
      <c r="K47" s="341">
        <f>IF(K45&gt;K39,K45-K39,0)</f>
        <v>15436334</v>
      </c>
      <c r="L47" s="341">
        <f>IF(L45&gt;L39,L45-L39,0)</f>
        <v>4909440</v>
      </c>
    </row>
    <row r="48" spans="1:12" ht="12">
      <c r="A48" s="68" t="s">
        <v>56</v>
      </c>
      <c r="B48" s="69"/>
      <c r="C48" s="69"/>
      <c r="D48" s="69"/>
      <c r="E48" s="69"/>
      <c r="F48" s="69"/>
      <c r="G48" s="69"/>
      <c r="H48" s="69"/>
      <c r="I48" s="1">
        <v>39</v>
      </c>
      <c r="J48" s="23"/>
      <c r="K48" s="341">
        <f>IF(K20-K21+K33-K34+K46-K47&gt;0,K20-K21+K33-K34+K46-K47,0)</f>
        <v>0</v>
      </c>
      <c r="L48" s="341">
        <f>IF(L20-L21+L33-L34+L46-L47&gt;0,L20-L21+L33-L34+L46-L47,0)</f>
        <v>0</v>
      </c>
    </row>
    <row r="49" spans="1:12" ht="12">
      <c r="A49" s="68" t="s">
        <v>57</v>
      </c>
      <c r="B49" s="69"/>
      <c r="C49" s="69"/>
      <c r="D49" s="69"/>
      <c r="E49" s="69"/>
      <c r="F49" s="69"/>
      <c r="G49" s="69"/>
      <c r="H49" s="69"/>
      <c r="I49" s="1">
        <v>40</v>
      </c>
      <c r="J49" s="23"/>
      <c r="K49" s="341">
        <f>IF(K21-K20+K34-K33+K47-K46&gt;0,K21-K20+K34-K33+K47-K46,0)</f>
        <v>3979276</v>
      </c>
      <c r="L49" s="341">
        <f>IF(L21-L20+L34-L33+L47-L46&gt;0,L21-L20+L34-L33+L47-L46,0)</f>
        <v>3932997</v>
      </c>
    </row>
    <row r="50" spans="1:12" ht="12">
      <c r="A50" s="68" t="s">
        <v>128</v>
      </c>
      <c r="B50" s="69"/>
      <c r="C50" s="69"/>
      <c r="D50" s="69"/>
      <c r="E50" s="69"/>
      <c r="F50" s="69"/>
      <c r="G50" s="69"/>
      <c r="H50" s="69"/>
      <c r="I50" s="1">
        <v>41</v>
      </c>
      <c r="J50" s="23"/>
      <c r="K50" s="45">
        <v>9587510</v>
      </c>
      <c r="L50" s="6">
        <f>K53</f>
        <v>5608234</v>
      </c>
    </row>
    <row r="51" spans="1:12" ht="12">
      <c r="A51" s="68" t="s">
        <v>137</v>
      </c>
      <c r="B51" s="69"/>
      <c r="C51" s="69"/>
      <c r="D51" s="69"/>
      <c r="E51" s="69"/>
      <c r="F51" s="69"/>
      <c r="G51" s="69"/>
      <c r="H51" s="69"/>
      <c r="I51" s="1">
        <v>42</v>
      </c>
      <c r="J51" s="23"/>
      <c r="K51" s="6">
        <f>K48</f>
        <v>0</v>
      </c>
      <c r="L51" s="6">
        <f>L48</f>
        <v>0</v>
      </c>
    </row>
    <row r="52" spans="1:12" ht="12">
      <c r="A52" s="68" t="s">
        <v>138</v>
      </c>
      <c r="B52" s="69"/>
      <c r="C52" s="69"/>
      <c r="D52" s="69"/>
      <c r="E52" s="69"/>
      <c r="F52" s="69"/>
      <c r="G52" s="69"/>
      <c r="H52" s="69"/>
      <c r="I52" s="1">
        <v>43</v>
      </c>
      <c r="J52" s="23"/>
      <c r="K52" s="6">
        <f>K49</f>
        <v>3979276</v>
      </c>
      <c r="L52" s="6">
        <f>L49</f>
        <v>3932997</v>
      </c>
    </row>
    <row r="53" spans="1:12" ht="12">
      <c r="A53" s="74" t="s">
        <v>139</v>
      </c>
      <c r="B53" s="75"/>
      <c r="C53" s="75"/>
      <c r="D53" s="75"/>
      <c r="E53" s="75"/>
      <c r="F53" s="75"/>
      <c r="G53" s="75"/>
      <c r="H53" s="75"/>
      <c r="I53" s="4">
        <v>44</v>
      </c>
      <c r="J53" s="25"/>
      <c r="K53" s="342">
        <f>K50+K51-K52</f>
        <v>5608234</v>
      </c>
      <c r="L53" s="342">
        <f>L50+L51-L52</f>
        <v>1675237</v>
      </c>
    </row>
    <row r="55" spans="11:12" ht="12">
      <c r="K55" s="43"/>
      <c r="L55" s="44"/>
    </row>
  </sheetData>
  <sheetProtection/>
  <mergeCells count="52">
    <mergeCell ref="A4:L4"/>
    <mergeCell ref="A1:L1"/>
    <mergeCell ref="A2:L2"/>
    <mergeCell ref="A9:H9"/>
    <mergeCell ref="A10:H10"/>
    <mergeCell ref="A11:H11"/>
    <mergeCell ref="A12:H12"/>
    <mergeCell ref="A5:H5"/>
    <mergeCell ref="A6:H6"/>
    <mergeCell ref="A7:L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L22"/>
    <mergeCell ref="A23:H23"/>
    <mergeCell ref="A24:H24"/>
    <mergeCell ref="A33:H33"/>
    <mergeCell ref="A34:H34"/>
    <mergeCell ref="A35:L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5:H45"/>
    <mergeCell ref="A46:H46"/>
    <mergeCell ref="A47:H47"/>
    <mergeCell ref="A48:H48"/>
  </mergeCells>
  <dataValidations count="2">
    <dataValidation type="whole" operator="notEqual" allowBlank="1" showInputMessage="1" showErrorMessage="1" errorTitle="Pogrešan unos" error="Mogu se unijeti samo cjelobrojne vrijednosti." sqref="K29:L31 K40:L44 K12:K13 K23:L27 K36:L38 K50:L52 K15:L18 K8:K10 L8:L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K14:L14 K53:L53 K19:L21 K32:L34 K45:L49 K28:L28 K39:L39">
      <formula1>0</formula1>
    </dataValidation>
  </dataValidations>
  <printOptions/>
  <pageMargins left="0.61" right="0.75" top="0.8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O25"/>
  <sheetViews>
    <sheetView tabSelected="1" view="pageBreakPreview" zoomScaleSheetLayoutView="100" workbookViewId="0" topLeftCell="A1">
      <selection activeCell="M16" sqref="M16"/>
    </sheetView>
  </sheetViews>
  <sheetFormatPr defaultColWidth="9.140625" defaultRowHeight="12.75"/>
  <cols>
    <col min="1" max="4" width="9.140625" style="7" customWidth="1"/>
    <col min="5" max="5" width="10.140625" style="7" bestFit="1" customWidth="1"/>
    <col min="6" max="9" width="9.140625" style="7" customWidth="1"/>
    <col min="10" max="10" width="11.7109375" style="7" customWidth="1"/>
    <col min="11" max="11" width="13.140625" style="7" customWidth="1"/>
    <col min="12" max="13" width="10.8515625" style="7" bestFit="1" customWidth="1"/>
    <col min="14" max="14" width="9.8515625" style="7" bestFit="1" customWidth="1"/>
    <col min="15" max="16384" width="9.140625" style="7" customWidth="1"/>
  </cols>
  <sheetData>
    <row r="1" spans="1:11" ht="12">
      <c r="A1" s="112" t="s">
        <v>230</v>
      </c>
      <c r="B1" s="113"/>
      <c r="C1" s="113"/>
      <c r="D1" s="113"/>
      <c r="E1" s="113"/>
      <c r="F1" s="113"/>
      <c r="G1" s="113"/>
      <c r="H1" s="113"/>
      <c r="I1" s="113"/>
      <c r="J1" s="113"/>
      <c r="K1" s="114"/>
    </row>
    <row r="2" spans="1:11" ht="12">
      <c r="A2" s="33"/>
      <c r="B2" s="34"/>
      <c r="C2" s="117" t="s">
        <v>231</v>
      </c>
      <c r="D2" s="117"/>
      <c r="E2" s="36">
        <v>41275</v>
      </c>
      <c r="F2" s="35" t="s">
        <v>201</v>
      </c>
      <c r="G2" s="118">
        <v>41639</v>
      </c>
      <c r="H2" s="119"/>
      <c r="I2" s="34"/>
      <c r="J2" s="34"/>
      <c r="K2" s="34"/>
    </row>
    <row r="3" spans="1:11" ht="24">
      <c r="A3" s="120" t="s">
        <v>45</v>
      </c>
      <c r="B3" s="120"/>
      <c r="C3" s="120"/>
      <c r="D3" s="120"/>
      <c r="E3" s="120"/>
      <c r="F3" s="120"/>
      <c r="G3" s="120"/>
      <c r="H3" s="120"/>
      <c r="I3" s="28" t="s">
        <v>283</v>
      </c>
      <c r="J3" s="28" t="s">
        <v>119</v>
      </c>
      <c r="K3" s="28" t="s">
        <v>120</v>
      </c>
    </row>
    <row r="4" spans="1:11" ht="12">
      <c r="A4" s="121">
        <v>1</v>
      </c>
      <c r="B4" s="121"/>
      <c r="C4" s="121"/>
      <c r="D4" s="121"/>
      <c r="E4" s="121"/>
      <c r="F4" s="121"/>
      <c r="G4" s="121"/>
      <c r="H4" s="121"/>
      <c r="I4" s="38">
        <v>2</v>
      </c>
      <c r="J4" s="37" t="s">
        <v>232</v>
      </c>
      <c r="K4" s="37" t="s">
        <v>233</v>
      </c>
    </row>
    <row r="5" spans="1:11" ht="12">
      <c r="A5" s="68" t="s">
        <v>234</v>
      </c>
      <c r="B5" s="69"/>
      <c r="C5" s="69"/>
      <c r="D5" s="69"/>
      <c r="E5" s="69"/>
      <c r="F5" s="69"/>
      <c r="G5" s="69"/>
      <c r="H5" s="69"/>
      <c r="I5" s="1">
        <v>1</v>
      </c>
      <c r="J5" s="50">
        <v>365478120</v>
      </c>
      <c r="K5" s="53">
        <v>365478120</v>
      </c>
    </row>
    <row r="6" spans="1:11" ht="12">
      <c r="A6" s="68" t="s">
        <v>235</v>
      </c>
      <c r="B6" s="69"/>
      <c r="C6" s="69"/>
      <c r="D6" s="69"/>
      <c r="E6" s="69"/>
      <c r="F6" s="69"/>
      <c r="G6" s="69"/>
      <c r="H6" s="69"/>
      <c r="I6" s="1">
        <v>2</v>
      </c>
      <c r="J6" s="51"/>
      <c r="K6" s="45"/>
    </row>
    <row r="7" spans="1:11" ht="12">
      <c r="A7" s="68" t="s">
        <v>236</v>
      </c>
      <c r="B7" s="69"/>
      <c r="C7" s="69"/>
      <c r="D7" s="69"/>
      <c r="E7" s="69"/>
      <c r="F7" s="69"/>
      <c r="G7" s="69"/>
      <c r="H7" s="69"/>
      <c r="I7" s="1">
        <v>3</v>
      </c>
      <c r="J7" s="51">
        <f>'Bilanca '!J72</f>
        <v>1407717</v>
      </c>
      <c r="K7" s="45">
        <f>'Bilanca '!K72</f>
        <v>6352193</v>
      </c>
    </row>
    <row r="8" spans="1:11" ht="12">
      <c r="A8" s="68" t="s">
        <v>237</v>
      </c>
      <c r="B8" s="69"/>
      <c r="C8" s="69"/>
      <c r="D8" s="69"/>
      <c r="E8" s="69"/>
      <c r="F8" s="69"/>
      <c r="G8" s="69"/>
      <c r="H8" s="69"/>
      <c r="I8" s="1">
        <v>4</v>
      </c>
      <c r="J8" s="51">
        <f>'Bilanca '!J79</f>
        <v>-20175113</v>
      </c>
      <c r="K8" s="45">
        <f>'Bilanca '!K79+42119</f>
        <v>-17284908</v>
      </c>
    </row>
    <row r="9" spans="1:11" ht="12">
      <c r="A9" s="68" t="s">
        <v>238</v>
      </c>
      <c r="B9" s="69"/>
      <c r="C9" s="69"/>
      <c r="D9" s="69"/>
      <c r="E9" s="69"/>
      <c r="F9" s="69"/>
      <c r="G9" s="69"/>
      <c r="H9" s="69"/>
      <c r="I9" s="1">
        <v>5</v>
      </c>
      <c r="J9" s="51">
        <f>508414+23895</f>
        <v>532309</v>
      </c>
      <c r="K9" s="45">
        <v>-56722428</v>
      </c>
    </row>
    <row r="10" spans="1:11" ht="12">
      <c r="A10" s="68" t="s">
        <v>239</v>
      </c>
      <c r="B10" s="69"/>
      <c r="C10" s="69"/>
      <c r="D10" s="69"/>
      <c r="E10" s="69"/>
      <c r="F10" s="69"/>
      <c r="G10" s="69"/>
      <c r="H10" s="69"/>
      <c r="I10" s="1">
        <v>6</v>
      </c>
      <c r="J10" s="51"/>
      <c r="K10" s="6"/>
    </row>
    <row r="11" spans="1:11" ht="12">
      <c r="A11" s="68" t="s">
        <v>240</v>
      </c>
      <c r="B11" s="69"/>
      <c r="C11" s="69"/>
      <c r="D11" s="69"/>
      <c r="E11" s="69"/>
      <c r="F11" s="69"/>
      <c r="G11" s="69"/>
      <c r="H11" s="69"/>
      <c r="I11" s="1">
        <v>7</v>
      </c>
      <c r="J11" s="51"/>
      <c r="K11" s="6"/>
    </row>
    <row r="12" spans="1:11" ht="12">
      <c r="A12" s="68" t="s">
        <v>241</v>
      </c>
      <c r="B12" s="69"/>
      <c r="C12" s="69"/>
      <c r="D12" s="69"/>
      <c r="E12" s="69"/>
      <c r="F12" s="69"/>
      <c r="G12" s="69"/>
      <c r="H12" s="69"/>
      <c r="I12" s="1">
        <v>8</v>
      </c>
      <c r="J12" s="51"/>
      <c r="K12" s="6"/>
    </row>
    <row r="13" spans="1:11" ht="12">
      <c r="A13" s="68" t="s">
        <v>242</v>
      </c>
      <c r="B13" s="69"/>
      <c r="C13" s="69"/>
      <c r="D13" s="69"/>
      <c r="E13" s="69"/>
      <c r="F13" s="69"/>
      <c r="G13" s="69"/>
      <c r="H13" s="69"/>
      <c r="I13" s="1">
        <v>9</v>
      </c>
      <c r="J13" s="51"/>
      <c r="K13" s="6"/>
    </row>
    <row r="14" spans="1:15" ht="12">
      <c r="A14" s="71" t="s">
        <v>243</v>
      </c>
      <c r="B14" s="72"/>
      <c r="C14" s="72"/>
      <c r="D14" s="72"/>
      <c r="E14" s="72"/>
      <c r="F14" s="72"/>
      <c r="G14" s="72"/>
      <c r="H14" s="72"/>
      <c r="I14" s="1">
        <v>10</v>
      </c>
      <c r="J14" s="9">
        <f>SUM(J5:J13)</f>
        <v>347243033</v>
      </c>
      <c r="K14" s="9">
        <f>SUM(K5:K13)</f>
        <v>297822977</v>
      </c>
      <c r="L14" s="26"/>
      <c r="M14" s="26"/>
      <c r="N14" s="26"/>
      <c r="O14" s="26"/>
    </row>
    <row r="15" spans="1:11" ht="12">
      <c r="A15" s="68" t="s">
        <v>244</v>
      </c>
      <c r="B15" s="69"/>
      <c r="C15" s="69"/>
      <c r="D15" s="69"/>
      <c r="E15" s="69"/>
      <c r="F15" s="69"/>
      <c r="G15" s="69"/>
      <c r="H15" s="69"/>
      <c r="I15" s="1">
        <v>11</v>
      </c>
      <c r="J15" s="6"/>
      <c r="K15" s="6"/>
    </row>
    <row r="16" spans="1:11" ht="12">
      <c r="A16" s="68" t="s">
        <v>245</v>
      </c>
      <c r="B16" s="69"/>
      <c r="C16" s="69"/>
      <c r="D16" s="69"/>
      <c r="E16" s="69"/>
      <c r="F16" s="69"/>
      <c r="G16" s="69"/>
      <c r="H16" s="69"/>
      <c r="I16" s="1">
        <v>12</v>
      </c>
      <c r="J16" s="6"/>
      <c r="K16" s="6"/>
    </row>
    <row r="17" spans="1:11" ht="12">
      <c r="A17" s="68" t="s">
        <v>246</v>
      </c>
      <c r="B17" s="69"/>
      <c r="C17" s="69"/>
      <c r="D17" s="69"/>
      <c r="E17" s="69"/>
      <c r="F17" s="69"/>
      <c r="G17" s="69"/>
      <c r="H17" s="69"/>
      <c r="I17" s="1">
        <v>13</v>
      </c>
      <c r="J17" s="6"/>
      <c r="K17" s="6"/>
    </row>
    <row r="18" spans="1:11" ht="12">
      <c r="A18" s="68" t="s">
        <v>247</v>
      </c>
      <c r="B18" s="69"/>
      <c r="C18" s="69"/>
      <c r="D18" s="69"/>
      <c r="E18" s="69"/>
      <c r="F18" s="69"/>
      <c r="G18" s="69"/>
      <c r="H18" s="69"/>
      <c r="I18" s="1">
        <v>14</v>
      </c>
      <c r="J18" s="6"/>
      <c r="K18" s="6"/>
    </row>
    <row r="19" spans="1:11" ht="12">
      <c r="A19" s="68" t="s">
        <v>248</v>
      </c>
      <c r="B19" s="69"/>
      <c r="C19" s="69"/>
      <c r="D19" s="69"/>
      <c r="E19" s="69"/>
      <c r="F19" s="69"/>
      <c r="G19" s="69"/>
      <c r="H19" s="69"/>
      <c r="I19" s="1">
        <v>15</v>
      </c>
      <c r="J19" s="6"/>
      <c r="K19" s="6"/>
    </row>
    <row r="20" spans="1:11" ht="12">
      <c r="A20" s="68" t="s">
        <v>249</v>
      </c>
      <c r="B20" s="69"/>
      <c r="C20" s="69"/>
      <c r="D20" s="69"/>
      <c r="E20" s="69"/>
      <c r="F20" s="69"/>
      <c r="G20" s="69"/>
      <c r="H20" s="69"/>
      <c r="I20" s="1">
        <v>16</v>
      </c>
      <c r="J20" s="6"/>
      <c r="K20" s="6"/>
    </row>
    <row r="21" spans="1:11" ht="12">
      <c r="A21" s="71" t="s">
        <v>250</v>
      </c>
      <c r="B21" s="72"/>
      <c r="C21" s="72"/>
      <c r="D21" s="72"/>
      <c r="E21" s="72"/>
      <c r="F21" s="72"/>
      <c r="G21" s="72"/>
      <c r="H21" s="72"/>
      <c r="I21" s="1">
        <v>17</v>
      </c>
      <c r="J21" s="10">
        <f>SUM(J15:J20)</f>
        <v>0</v>
      </c>
      <c r="K21" s="10">
        <f>SUM(K15:K20)</f>
        <v>0</v>
      </c>
    </row>
    <row r="22" spans="1:11" ht="12">
      <c r="A22" s="60"/>
      <c r="B22" s="61"/>
      <c r="C22" s="61"/>
      <c r="D22" s="61"/>
      <c r="E22" s="61"/>
      <c r="F22" s="61"/>
      <c r="G22" s="61"/>
      <c r="H22" s="61"/>
      <c r="I22" s="115"/>
      <c r="J22" s="115"/>
      <c r="K22" s="116"/>
    </row>
    <row r="23" spans="1:11" ht="12">
      <c r="A23" s="108" t="s">
        <v>251</v>
      </c>
      <c r="B23" s="109"/>
      <c r="C23" s="109"/>
      <c r="D23" s="109"/>
      <c r="E23" s="109"/>
      <c r="F23" s="109"/>
      <c r="G23" s="109"/>
      <c r="H23" s="109"/>
      <c r="I23" s="29">
        <v>18</v>
      </c>
      <c r="J23" s="50"/>
      <c r="K23" s="50"/>
    </row>
    <row r="24" spans="1:11" ht="17.25" customHeight="1">
      <c r="A24" s="74" t="s">
        <v>252</v>
      </c>
      <c r="B24" s="75"/>
      <c r="C24" s="75"/>
      <c r="D24" s="75"/>
      <c r="E24" s="75"/>
      <c r="F24" s="75"/>
      <c r="G24" s="75"/>
      <c r="H24" s="75"/>
      <c r="I24" s="4">
        <v>19</v>
      </c>
      <c r="J24" s="52"/>
      <c r="K24" s="52"/>
    </row>
    <row r="25" spans="1:11" ht="30" customHeight="1">
      <c r="A25" s="110" t="s">
        <v>253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</row>
  </sheetData>
  <sheetProtection/>
  <protectedRanges>
    <protectedRange sqref="G2:H2" name="Range1"/>
    <protectedRange sqref="E2" name="Range1_1_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1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E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view="pageBreakPreview" zoomScaleSheetLayoutView="100" workbookViewId="0" topLeftCell="A1">
      <selection activeCell="A21" sqref="A21"/>
    </sheetView>
  </sheetViews>
  <sheetFormatPr defaultColWidth="9.140625" defaultRowHeight="12.75"/>
  <cols>
    <col min="1" max="9" width="9.140625" style="13" customWidth="1"/>
    <col min="10" max="10" width="11.7109375" style="13" customWidth="1"/>
    <col min="11" max="16384" width="9.140625" style="13" customWidth="1"/>
  </cols>
  <sheetData>
    <row r="1" spans="1:10" ht="12">
      <c r="A1" s="30"/>
      <c r="B1" s="30"/>
      <c r="C1" s="30"/>
      <c r="D1" s="30"/>
      <c r="E1" s="30"/>
      <c r="F1" s="30"/>
      <c r="G1" s="30"/>
      <c r="H1" s="30"/>
      <c r="I1" s="30"/>
      <c r="J1" s="30"/>
    </row>
    <row r="2" spans="1:10" ht="12">
      <c r="A2" s="122" t="s">
        <v>229</v>
      </c>
      <c r="B2" s="122"/>
      <c r="C2" s="122"/>
      <c r="D2" s="122"/>
      <c r="E2" s="122"/>
      <c r="F2" s="122"/>
      <c r="G2" s="122"/>
      <c r="H2" s="122"/>
      <c r="I2" s="122"/>
      <c r="J2" s="122"/>
    </row>
    <row r="3" spans="1:10" ht="12">
      <c r="A3" s="30"/>
      <c r="B3" s="30"/>
      <c r="C3" s="30"/>
      <c r="D3" s="30"/>
      <c r="E3" s="30"/>
      <c r="F3" s="30"/>
      <c r="G3" s="30"/>
      <c r="H3" s="30"/>
      <c r="I3" s="30"/>
      <c r="J3" s="30"/>
    </row>
    <row r="4" spans="1:10" ht="12.75" customHeight="1">
      <c r="A4" s="123" t="s">
        <v>261</v>
      </c>
      <c r="B4" s="124"/>
      <c r="C4" s="124"/>
      <c r="D4" s="124"/>
      <c r="E4" s="124"/>
      <c r="F4" s="124"/>
      <c r="G4" s="124"/>
      <c r="H4" s="124"/>
      <c r="I4" s="124"/>
      <c r="J4" s="125"/>
    </row>
    <row r="5" spans="1:10" ht="12.75" customHeight="1">
      <c r="A5" s="126"/>
      <c r="B5" s="127"/>
      <c r="C5" s="127"/>
      <c r="D5" s="127"/>
      <c r="E5" s="127"/>
      <c r="F5" s="127"/>
      <c r="G5" s="127"/>
      <c r="H5" s="127"/>
      <c r="I5" s="127"/>
      <c r="J5" s="128"/>
    </row>
    <row r="6" spans="1:10" ht="12.75" customHeight="1">
      <c r="A6" s="126"/>
      <c r="B6" s="127"/>
      <c r="C6" s="127"/>
      <c r="D6" s="127"/>
      <c r="E6" s="127"/>
      <c r="F6" s="127"/>
      <c r="G6" s="127"/>
      <c r="H6" s="127"/>
      <c r="I6" s="127"/>
      <c r="J6" s="128"/>
    </row>
    <row r="7" spans="1:10" ht="12.75" customHeight="1">
      <c r="A7" s="126"/>
      <c r="B7" s="127"/>
      <c r="C7" s="127"/>
      <c r="D7" s="127"/>
      <c r="E7" s="127"/>
      <c r="F7" s="127"/>
      <c r="G7" s="127"/>
      <c r="H7" s="127"/>
      <c r="I7" s="127"/>
      <c r="J7" s="128"/>
    </row>
    <row r="8" spans="1:10" ht="12.75" customHeight="1">
      <c r="A8" s="126"/>
      <c r="B8" s="127"/>
      <c r="C8" s="127"/>
      <c r="D8" s="127"/>
      <c r="E8" s="127"/>
      <c r="F8" s="127"/>
      <c r="G8" s="127"/>
      <c r="H8" s="127"/>
      <c r="I8" s="127"/>
      <c r="J8" s="128"/>
    </row>
    <row r="9" spans="1:10" ht="12.75" customHeight="1">
      <c r="A9" s="126"/>
      <c r="B9" s="127"/>
      <c r="C9" s="127"/>
      <c r="D9" s="127"/>
      <c r="E9" s="127"/>
      <c r="F9" s="127"/>
      <c r="G9" s="127"/>
      <c r="H9" s="127"/>
      <c r="I9" s="127"/>
      <c r="J9" s="128"/>
    </row>
    <row r="10" spans="1:10" ht="12.75" customHeight="1">
      <c r="A10" s="126"/>
      <c r="B10" s="127"/>
      <c r="C10" s="127"/>
      <c r="D10" s="127"/>
      <c r="E10" s="127"/>
      <c r="F10" s="127"/>
      <c r="G10" s="127"/>
      <c r="H10" s="127"/>
      <c r="I10" s="127"/>
      <c r="J10" s="128"/>
    </row>
    <row r="11" spans="1:10" ht="12">
      <c r="A11" s="129"/>
      <c r="B11" s="129"/>
      <c r="C11" s="129"/>
      <c r="D11" s="129"/>
      <c r="E11" s="129"/>
      <c r="F11" s="129"/>
      <c r="G11" s="129"/>
      <c r="H11" s="129"/>
      <c r="I11" s="129"/>
      <c r="J11" s="129"/>
    </row>
    <row r="12" spans="1:10" ht="12">
      <c r="A12" s="31"/>
      <c r="B12" s="31"/>
      <c r="C12" s="31"/>
      <c r="D12" s="31"/>
      <c r="E12" s="31"/>
      <c r="F12" s="31"/>
      <c r="G12" s="31"/>
      <c r="H12" s="31"/>
      <c r="I12" s="31"/>
      <c r="J12" s="31"/>
    </row>
    <row r="13" spans="1:10" ht="12">
      <c r="A13" s="31"/>
      <c r="B13" s="31"/>
      <c r="C13" s="31"/>
      <c r="D13" s="31"/>
      <c r="E13" s="31"/>
      <c r="F13" s="31"/>
      <c r="G13" s="31"/>
      <c r="H13" s="31"/>
      <c r="I13" s="31"/>
      <c r="J13" s="31"/>
    </row>
    <row r="14" spans="1:10" ht="12">
      <c r="A14" s="31"/>
      <c r="B14" s="31"/>
      <c r="C14" s="31"/>
      <c r="D14" s="31"/>
      <c r="E14" s="31"/>
      <c r="F14" s="31"/>
      <c r="G14" s="31"/>
      <c r="H14" s="31"/>
      <c r="I14" s="31"/>
      <c r="J14" s="31"/>
    </row>
    <row r="15" spans="1:10" ht="12">
      <c r="A15" s="31"/>
      <c r="B15" s="31"/>
      <c r="C15" s="31"/>
      <c r="D15" s="31"/>
      <c r="E15" s="31"/>
      <c r="F15" s="31"/>
      <c r="G15" s="31"/>
      <c r="H15" s="31"/>
      <c r="I15" s="31"/>
      <c r="J15" s="31"/>
    </row>
    <row r="16" spans="1:10" ht="12">
      <c r="A16" s="31"/>
      <c r="B16" s="31"/>
      <c r="C16" s="31"/>
      <c r="D16" s="31"/>
      <c r="E16" s="31"/>
      <c r="F16" s="31"/>
      <c r="G16" s="31"/>
      <c r="H16" s="31"/>
      <c r="I16" s="31"/>
      <c r="J16" s="31"/>
    </row>
    <row r="17" spans="1:10" ht="12">
      <c r="A17" s="31"/>
      <c r="B17" s="31"/>
      <c r="C17" s="31"/>
      <c r="D17" s="31"/>
      <c r="E17" s="31"/>
      <c r="F17" s="31"/>
      <c r="G17" s="31"/>
      <c r="H17" s="31"/>
      <c r="I17" s="31"/>
      <c r="J17" s="31"/>
    </row>
    <row r="18" spans="1:10" ht="12">
      <c r="A18" s="31"/>
      <c r="B18" s="31"/>
      <c r="C18" s="31"/>
      <c r="D18" s="31"/>
      <c r="E18" s="31"/>
      <c r="F18" s="31"/>
      <c r="G18" s="31"/>
      <c r="H18" s="31"/>
      <c r="I18" s="31"/>
      <c r="J18" s="31"/>
    </row>
    <row r="19" spans="1:10" ht="12">
      <c r="A19" s="31"/>
      <c r="B19" s="31"/>
      <c r="C19" s="31"/>
      <c r="D19" s="31"/>
      <c r="E19" s="31"/>
      <c r="F19" s="31"/>
      <c r="G19" s="31"/>
      <c r="H19" s="31"/>
      <c r="I19" s="31"/>
      <c r="J19" s="31"/>
    </row>
    <row r="20" spans="1:10" ht="12">
      <c r="A20" s="31"/>
      <c r="B20" s="31"/>
      <c r="C20" s="31"/>
      <c r="D20" s="31"/>
      <c r="E20" s="31"/>
      <c r="F20" s="31"/>
      <c r="G20" s="31"/>
      <c r="H20" s="31"/>
      <c r="I20" s="31"/>
      <c r="J20" s="31"/>
    </row>
    <row r="21" spans="1:10" ht="12">
      <c r="A21" s="31"/>
      <c r="B21" s="31"/>
      <c r="C21" s="31"/>
      <c r="D21" s="31"/>
      <c r="E21" s="31"/>
      <c r="F21" s="31"/>
      <c r="G21" s="31"/>
      <c r="H21" s="31"/>
      <c r="I21" s="31"/>
      <c r="J21" s="31"/>
    </row>
    <row r="22" spans="1:10" ht="12">
      <c r="A22" s="31"/>
      <c r="B22" s="31"/>
      <c r="C22" s="31"/>
      <c r="D22" s="31"/>
      <c r="E22" s="31"/>
      <c r="F22" s="31"/>
      <c r="G22" s="31"/>
      <c r="H22" s="31"/>
      <c r="I22" s="31"/>
      <c r="J22" s="31"/>
    </row>
    <row r="23" spans="1:10" ht="12">
      <c r="A23" s="31"/>
      <c r="B23" s="31"/>
      <c r="C23" s="31"/>
      <c r="D23" s="31"/>
      <c r="E23" s="31"/>
      <c r="F23" s="31"/>
      <c r="G23" s="31"/>
      <c r="H23" s="31"/>
      <c r="I23" s="31"/>
      <c r="J23" s="31"/>
    </row>
    <row r="24" spans="1:10" ht="12">
      <c r="A24" s="31"/>
      <c r="B24" s="31"/>
      <c r="C24" s="31"/>
      <c r="D24" s="31"/>
      <c r="E24" s="31"/>
      <c r="F24" s="31"/>
      <c r="G24" s="31"/>
      <c r="H24" s="31"/>
      <c r="I24" s="31"/>
      <c r="J24" s="31"/>
    </row>
    <row r="25" spans="1:10" ht="12">
      <c r="A25" s="31"/>
      <c r="B25" s="31"/>
      <c r="C25" s="31"/>
      <c r="D25" s="31"/>
      <c r="E25" s="31"/>
      <c r="F25" s="31"/>
      <c r="G25" s="31"/>
      <c r="H25" s="31"/>
      <c r="I25" s="31"/>
      <c r="J25" s="31"/>
    </row>
    <row r="26" spans="1:10" ht="12">
      <c r="A26" s="31"/>
      <c r="B26" s="31"/>
      <c r="C26" s="31"/>
      <c r="D26" s="31"/>
      <c r="E26" s="31"/>
      <c r="F26" s="31"/>
      <c r="G26" s="31"/>
      <c r="H26" s="31"/>
      <c r="I26" s="32"/>
      <c r="J26" s="31"/>
    </row>
    <row r="27" spans="1:10" ht="12">
      <c r="A27" s="31"/>
      <c r="B27" s="31"/>
      <c r="C27" s="31"/>
      <c r="D27" s="31"/>
      <c r="E27" s="31"/>
      <c r="F27" s="31"/>
      <c r="G27" s="31"/>
      <c r="H27" s="31"/>
      <c r="I27" s="31"/>
      <c r="J27" s="31"/>
    </row>
    <row r="28" spans="1:10" ht="12">
      <c r="A28" s="31"/>
      <c r="B28" s="31"/>
      <c r="C28" s="31"/>
      <c r="D28" s="31"/>
      <c r="E28" s="31"/>
      <c r="F28" s="31"/>
      <c r="G28" s="31"/>
      <c r="H28" s="31"/>
      <c r="I28" s="31"/>
      <c r="J28" s="31"/>
    </row>
  </sheetData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asuvaljko</cp:lastModifiedBy>
  <cp:lastPrinted>2014-02-14T10:36:00Z</cp:lastPrinted>
  <dcterms:created xsi:type="dcterms:W3CDTF">2008-10-17T11:51:54Z</dcterms:created>
  <dcterms:modified xsi:type="dcterms:W3CDTF">2014-02-14T10:36:39Z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